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სამოქმედო გეგმა" sheetId="1" r:id="rId1"/>
    <sheet name="აფთიაქების მეფინგი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3" i="2" l="1"/>
  <c r="Z83" i="2" l="1"/>
  <c r="X83" i="2"/>
  <c r="W83" i="2"/>
  <c r="Y83" i="2"/>
  <c r="T83" i="2"/>
  <c r="R83" i="2"/>
  <c r="Q83" i="2"/>
  <c r="P83" i="2"/>
  <c r="S81" i="2"/>
  <c r="S78" i="2"/>
  <c r="S77" i="2"/>
  <c r="S76" i="2"/>
  <c r="S74" i="2"/>
  <c r="S72" i="2"/>
  <c r="S70" i="2"/>
  <c r="S69" i="2"/>
  <c r="S68" i="2"/>
  <c r="S67" i="2"/>
  <c r="S65" i="2"/>
  <c r="S63" i="2"/>
  <c r="S62" i="2"/>
  <c r="S55" i="2"/>
  <c r="S54" i="2"/>
  <c r="S52" i="2"/>
  <c r="S49" i="2"/>
  <c r="S47" i="2"/>
  <c r="S46" i="2"/>
  <c r="S44" i="2"/>
  <c r="S41" i="2"/>
  <c r="S40" i="2"/>
  <c r="S39" i="2"/>
  <c r="S38" i="2"/>
  <c r="S37" i="2"/>
  <c r="S35" i="2"/>
  <c r="S24" i="2"/>
  <c r="S23" i="2"/>
  <c r="S21" i="2"/>
  <c r="S19" i="2"/>
  <c r="S18" i="2"/>
  <c r="S15" i="2"/>
  <c r="S13" i="2"/>
  <c r="S12" i="2"/>
  <c r="S11" i="2"/>
  <c r="S10" i="2"/>
  <c r="S8" i="2"/>
  <c r="S7" i="2"/>
  <c r="S6" i="2"/>
  <c r="S5" i="2"/>
  <c r="S4" i="2"/>
  <c r="S83" i="2" s="1"/>
  <c r="N82" i="2"/>
  <c r="M82" i="2"/>
  <c r="I82" i="2"/>
  <c r="O81" i="2"/>
  <c r="D81" i="2"/>
  <c r="G81" i="2" s="1"/>
  <c r="H81" i="2" s="1"/>
  <c r="I81" i="2" s="1"/>
  <c r="O80" i="2"/>
  <c r="D80" i="2"/>
  <c r="G80" i="2" s="1"/>
  <c r="H80" i="2" s="1"/>
  <c r="I80" i="2" s="1"/>
  <c r="O79" i="2"/>
  <c r="D79" i="2"/>
  <c r="G79" i="2" s="1"/>
  <c r="H79" i="2" s="1"/>
  <c r="I79" i="2" s="1"/>
  <c r="O78" i="2"/>
  <c r="D78" i="2"/>
  <c r="G78" i="2" s="1"/>
  <c r="H78" i="2" s="1"/>
  <c r="I78" i="2" s="1"/>
  <c r="O77" i="2"/>
  <c r="D77" i="2"/>
  <c r="G77" i="2" s="1"/>
  <c r="H77" i="2" s="1"/>
  <c r="I77" i="2" s="1"/>
  <c r="O76" i="2"/>
  <c r="L76" i="2"/>
  <c r="D76" i="2"/>
  <c r="G76" i="2" s="1"/>
  <c r="H76" i="2" s="1"/>
  <c r="I76" i="2" s="1"/>
  <c r="O75" i="2"/>
  <c r="G75" i="2"/>
  <c r="H75" i="2" s="1"/>
  <c r="I75" i="2" s="1"/>
  <c r="O74" i="2"/>
  <c r="D74" i="2"/>
  <c r="G74" i="2" s="1"/>
  <c r="H74" i="2" s="1"/>
  <c r="I74" i="2" s="1"/>
  <c r="O73" i="2"/>
  <c r="D73" i="2"/>
  <c r="G73" i="2" s="1"/>
  <c r="H73" i="2" s="1"/>
  <c r="I73" i="2" s="1"/>
  <c r="O72" i="2"/>
  <c r="L72" i="2"/>
  <c r="D72" i="2"/>
  <c r="O71" i="2"/>
  <c r="G71" i="2"/>
  <c r="H71" i="2" s="1"/>
  <c r="I71" i="2" s="1"/>
  <c r="O70" i="2"/>
  <c r="D70" i="2"/>
  <c r="G70" i="2" s="1"/>
  <c r="H70" i="2" s="1"/>
  <c r="I70" i="2" s="1"/>
  <c r="O69" i="2"/>
  <c r="G69" i="2"/>
  <c r="H69" i="2" s="1"/>
  <c r="I69" i="2" s="1"/>
  <c r="D69" i="2"/>
  <c r="O68" i="2"/>
  <c r="H68" i="2"/>
  <c r="I68" i="2" s="1"/>
  <c r="G68" i="2"/>
  <c r="O67" i="2"/>
  <c r="D67" i="2"/>
  <c r="G67" i="2" s="1"/>
  <c r="H67" i="2" s="1"/>
  <c r="I67" i="2" s="1"/>
  <c r="O66" i="2"/>
  <c r="D66" i="2"/>
  <c r="G66" i="2" s="1"/>
  <c r="H66" i="2" s="1"/>
  <c r="I66" i="2" s="1"/>
  <c r="O65" i="2"/>
  <c r="D65" i="2"/>
  <c r="G65" i="2" s="1"/>
  <c r="H65" i="2" s="1"/>
  <c r="I65" i="2" s="1"/>
  <c r="O64" i="2"/>
  <c r="D64" i="2"/>
  <c r="G64" i="2" s="1"/>
  <c r="H64" i="2" s="1"/>
  <c r="I64" i="2" s="1"/>
  <c r="O63" i="2"/>
  <c r="D63" i="2"/>
  <c r="G63" i="2" s="1"/>
  <c r="H63" i="2" s="1"/>
  <c r="I63" i="2" s="1"/>
  <c r="O62" i="2"/>
  <c r="L62" i="2"/>
  <c r="D62" i="2"/>
  <c r="G62" i="2" s="1"/>
  <c r="H62" i="2" s="1"/>
  <c r="I62" i="2" s="1"/>
  <c r="O61" i="2"/>
  <c r="G61" i="2"/>
  <c r="H61" i="2" s="1"/>
  <c r="I61" i="2" s="1"/>
  <c r="O60" i="2"/>
  <c r="D60" i="2"/>
  <c r="G60" i="2" s="1"/>
  <c r="H60" i="2" s="1"/>
  <c r="I60" i="2" s="1"/>
  <c r="O59" i="2"/>
  <c r="G59" i="2"/>
  <c r="H59" i="2" s="1"/>
  <c r="I59" i="2" s="1"/>
  <c r="D59" i="2"/>
  <c r="O58" i="2"/>
  <c r="D58" i="2"/>
  <c r="G58" i="2" s="1"/>
  <c r="H58" i="2" s="1"/>
  <c r="I58" i="2" s="1"/>
  <c r="O57" i="2"/>
  <c r="L57" i="2"/>
  <c r="G57" i="2"/>
  <c r="H57" i="2" s="1"/>
  <c r="I57" i="2" s="1"/>
  <c r="D57" i="2"/>
  <c r="O56" i="2"/>
  <c r="G56" i="2"/>
  <c r="H56" i="2" s="1"/>
  <c r="I56" i="2" s="1"/>
  <c r="O55" i="2"/>
  <c r="G55" i="2"/>
  <c r="H55" i="2" s="1"/>
  <c r="I55" i="2" s="1"/>
  <c r="D55" i="2"/>
  <c r="O54" i="2"/>
  <c r="D54" i="2"/>
  <c r="G54" i="2" s="1"/>
  <c r="H54" i="2" s="1"/>
  <c r="I54" i="2" s="1"/>
  <c r="O53" i="2"/>
  <c r="D53" i="2"/>
  <c r="G53" i="2" s="1"/>
  <c r="H53" i="2" s="1"/>
  <c r="I53" i="2" s="1"/>
  <c r="O52" i="2"/>
  <c r="D52" i="2"/>
  <c r="G52" i="2" s="1"/>
  <c r="H52" i="2" s="1"/>
  <c r="I52" i="2" s="1"/>
  <c r="O51" i="2"/>
  <c r="D51" i="2"/>
  <c r="G51" i="2" s="1"/>
  <c r="H51" i="2" s="1"/>
  <c r="I51" i="2" s="1"/>
  <c r="O50" i="2"/>
  <c r="D50" i="2"/>
  <c r="G50" i="2" s="1"/>
  <c r="H50" i="2" s="1"/>
  <c r="I50" i="2" s="1"/>
  <c r="O49" i="2"/>
  <c r="D49" i="2"/>
  <c r="G49" i="2" s="1"/>
  <c r="H49" i="2" s="1"/>
  <c r="I49" i="2" s="1"/>
  <c r="O48" i="2"/>
  <c r="D48" i="2"/>
  <c r="G48" i="2" s="1"/>
  <c r="H48" i="2" s="1"/>
  <c r="I48" i="2" s="1"/>
  <c r="O47" i="2"/>
  <c r="D47" i="2"/>
  <c r="G47" i="2" s="1"/>
  <c r="H47" i="2" s="1"/>
  <c r="I47" i="2" s="1"/>
  <c r="O46" i="2"/>
  <c r="D46" i="2"/>
  <c r="G46" i="2" s="1"/>
  <c r="H46" i="2" s="1"/>
  <c r="I46" i="2" s="1"/>
  <c r="O45" i="2"/>
  <c r="D45" i="2"/>
  <c r="G45" i="2" s="1"/>
  <c r="H45" i="2" s="1"/>
  <c r="I45" i="2" s="1"/>
  <c r="C45" i="2"/>
  <c r="O44" i="2"/>
  <c r="L44" i="2"/>
  <c r="D44" i="2"/>
  <c r="G44" i="2" s="1"/>
  <c r="H44" i="2" s="1"/>
  <c r="I44" i="2" s="1"/>
  <c r="O43" i="2"/>
  <c r="G43" i="2"/>
  <c r="H43" i="2" s="1"/>
  <c r="I43" i="2" s="1"/>
  <c r="O42" i="2"/>
  <c r="D42" i="2"/>
  <c r="G42" i="2" s="1"/>
  <c r="H42" i="2" s="1"/>
  <c r="I42" i="2" s="1"/>
  <c r="O41" i="2"/>
  <c r="D41" i="2"/>
  <c r="G41" i="2" s="1"/>
  <c r="H41" i="2" s="1"/>
  <c r="I41" i="2" s="1"/>
  <c r="O40" i="2"/>
  <c r="D40" i="2"/>
  <c r="G40" i="2" s="1"/>
  <c r="H40" i="2" s="1"/>
  <c r="I40" i="2" s="1"/>
  <c r="O39" i="2"/>
  <c r="D39" i="2"/>
  <c r="G39" i="2" s="1"/>
  <c r="H39" i="2" s="1"/>
  <c r="I39" i="2" s="1"/>
  <c r="O38" i="2"/>
  <c r="D38" i="2"/>
  <c r="G38" i="2" s="1"/>
  <c r="H38" i="2" s="1"/>
  <c r="I38" i="2" s="1"/>
  <c r="O37" i="2"/>
  <c r="D37" i="2"/>
  <c r="O36" i="2"/>
  <c r="G36" i="2"/>
  <c r="H36" i="2" s="1"/>
  <c r="I36" i="2" s="1"/>
  <c r="D36" i="2"/>
  <c r="O35" i="2"/>
  <c r="L35" i="2"/>
  <c r="D35" i="2"/>
  <c r="G35" i="2" s="1"/>
  <c r="H35" i="2" s="1"/>
  <c r="I35" i="2" s="1"/>
  <c r="O34" i="2"/>
  <c r="G34" i="2"/>
  <c r="H34" i="2" s="1"/>
  <c r="I34" i="2" s="1"/>
  <c r="O33" i="2"/>
  <c r="D33" i="2"/>
  <c r="G33" i="2" s="1"/>
  <c r="H33" i="2" s="1"/>
  <c r="I33" i="2" s="1"/>
  <c r="O32" i="2"/>
  <c r="D32" i="2"/>
  <c r="O31" i="2"/>
  <c r="D31" i="2"/>
  <c r="G31" i="2" s="1"/>
  <c r="H31" i="2" s="1"/>
  <c r="I31" i="2" s="1"/>
  <c r="O30" i="2"/>
  <c r="L30" i="2"/>
  <c r="D30" i="2"/>
  <c r="G30" i="2" s="1"/>
  <c r="H30" i="2" s="1"/>
  <c r="I30" i="2" s="1"/>
  <c r="C30" i="2"/>
  <c r="O29" i="2"/>
  <c r="H29" i="2"/>
  <c r="I29" i="2" s="1"/>
  <c r="G29" i="2"/>
  <c r="O28" i="2"/>
  <c r="G28" i="2"/>
  <c r="H28" i="2" s="1"/>
  <c r="I28" i="2" s="1"/>
  <c r="D28" i="2"/>
  <c r="O27" i="2"/>
  <c r="D27" i="2"/>
  <c r="G27" i="2" s="1"/>
  <c r="H27" i="2" s="1"/>
  <c r="I27" i="2" s="1"/>
  <c r="O26" i="2"/>
  <c r="G26" i="2"/>
  <c r="H26" i="2" s="1"/>
  <c r="I26" i="2" s="1"/>
  <c r="D26" i="2"/>
  <c r="O25" i="2"/>
  <c r="D25" i="2"/>
  <c r="G25" i="2" s="1"/>
  <c r="H25" i="2" s="1"/>
  <c r="I25" i="2" s="1"/>
  <c r="O24" i="2"/>
  <c r="D24" i="2"/>
  <c r="G24" i="2" s="1"/>
  <c r="H24" i="2" s="1"/>
  <c r="I24" i="2" s="1"/>
  <c r="O23" i="2"/>
  <c r="L23" i="2"/>
  <c r="D23" i="2"/>
  <c r="G23" i="2" s="1"/>
  <c r="H23" i="2" s="1"/>
  <c r="I23" i="2" s="1"/>
  <c r="O22" i="2"/>
  <c r="G22" i="2"/>
  <c r="H22" i="2" s="1"/>
  <c r="I22" i="2" s="1"/>
  <c r="O21" i="2"/>
  <c r="D21" i="2"/>
  <c r="G21" i="2" s="1"/>
  <c r="H21" i="2" s="1"/>
  <c r="I21" i="2" s="1"/>
  <c r="O20" i="2"/>
  <c r="D20" i="2"/>
  <c r="O19" i="2"/>
  <c r="D19" i="2"/>
  <c r="G19" i="2" s="1"/>
  <c r="H19" i="2" s="1"/>
  <c r="I19" i="2" s="1"/>
  <c r="O18" i="2"/>
  <c r="L18" i="2"/>
  <c r="G18" i="2"/>
  <c r="H18" i="2" s="1"/>
  <c r="I18" i="2" s="1"/>
  <c r="O17" i="2"/>
  <c r="G17" i="2"/>
  <c r="H17" i="2" s="1"/>
  <c r="I17" i="2" s="1"/>
  <c r="O16" i="2"/>
  <c r="D16" i="2"/>
  <c r="G16" i="2" s="1"/>
  <c r="H16" i="2" s="1"/>
  <c r="I16" i="2" s="1"/>
  <c r="O15" i="2"/>
  <c r="D15" i="2"/>
  <c r="G15" i="2" s="1"/>
  <c r="H15" i="2" s="1"/>
  <c r="I15" i="2" s="1"/>
  <c r="O14" i="2"/>
  <c r="D14" i="2"/>
  <c r="G14" i="2" s="1"/>
  <c r="H14" i="2" s="1"/>
  <c r="I14" i="2" s="1"/>
  <c r="O13" i="2"/>
  <c r="D13" i="2"/>
  <c r="G13" i="2" s="1"/>
  <c r="H13" i="2" s="1"/>
  <c r="I13" i="2" s="1"/>
  <c r="O12" i="2"/>
  <c r="D12" i="2"/>
  <c r="G12" i="2" s="1"/>
  <c r="H12" i="2" s="1"/>
  <c r="I12" i="2" s="1"/>
  <c r="O11" i="2"/>
  <c r="D11" i="2"/>
  <c r="G11" i="2" s="1"/>
  <c r="H11" i="2" s="1"/>
  <c r="I11" i="2" s="1"/>
  <c r="O10" i="2"/>
  <c r="L10" i="2"/>
  <c r="D10" i="2"/>
  <c r="G10" i="2" s="1"/>
  <c r="H10" i="2" s="1"/>
  <c r="I10" i="2" s="1"/>
  <c r="O9" i="2"/>
  <c r="G9" i="2"/>
  <c r="H9" i="2" s="1"/>
  <c r="I9" i="2" s="1"/>
  <c r="O8" i="2"/>
  <c r="D8" i="2"/>
  <c r="G8" i="2" s="1"/>
  <c r="H8" i="2" s="1"/>
  <c r="I8" i="2" s="1"/>
  <c r="C8" i="2"/>
  <c r="O7" i="2"/>
  <c r="D7" i="2"/>
  <c r="G7" i="2" s="1"/>
  <c r="H7" i="2" s="1"/>
  <c r="I7" i="2" s="1"/>
  <c r="C7" i="2"/>
  <c r="O6" i="2"/>
  <c r="D6" i="2"/>
  <c r="G6" i="2" s="1"/>
  <c r="H6" i="2" s="1"/>
  <c r="I6" i="2" s="1"/>
  <c r="C6" i="2"/>
  <c r="O5" i="2"/>
  <c r="D5" i="2"/>
  <c r="G5" i="2" s="1"/>
  <c r="H5" i="2" s="1"/>
  <c r="I5" i="2" s="1"/>
  <c r="C5" i="2"/>
  <c r="O4" i="2"/>
  <c r="L4" i="2"/>
  <c r="D4" i="2"/>
  <c r="G4" i="2" s="1"/>
  <c r="H4" i="2" s="1"/>
  <c r="I4" i="2" s="1"/>
  <c r="C4" i="2"/>
  <c r="F57" i="2" l="1"/>
  <c r="C83" i="2"/>
  <c r="F72" i="2"/>
  <c r="F18" i="2"/>
  <c r="F30" i="2"/>
  <c r="G20" i="2"/>
  <c r="H20" i="2" s="1"/>
  <c r="I20" i="2" s="1"/>
  <c r="J18" i="2" s="1"/>
  <c r="F44" i="2"/>
  <c r="G72" i="2"/>
  <c r="H72" i="2" s="1"/>
  <c r="I72" i="2" s="1"/>
  <c r="J72" i="2" s="1"/>
  <c r="F35" i="2"/>
  <c r="J4" i="2"/>
  <c r="J57" i="2"/>
  <c r="J10" i="2"/>
  <c r="J23" i="2"/>
  <c r="J44" i="2"/>
  <c r="J62" i="2"/>
  <c r="F4" i="2"/>
  <c r="F10" i="2"/>
  <c r="J76" i="2"/>
  <c r="D83" i="2"/>
  <c r="O82" i="2"/>
  <c r="F62" i="2"/>
  <c r="F23" i="2"/>
  <c r="G32" i="2"/>
  <c r="H32" i="2" s="1"/>
  <c r="I32" i="2" s="1"/>
  <c r="J30" i="2" s="1"/>
  <c r="G37" i="2"/>
  <c r="H37" i="2" s="1"/>
  <c r="I37" i="2" s="1"/>
  <c r="F76" i="2"/>
  <c r="J35" i="2" l="1"/>
  <c r="I83" i="2"/>
</calcChain>
</file>

<file path=xl/comments1.xml><?xml version="1.0" encoding="utf-8"?>
<comments xmlns="http://schemas.openxmlformats.org/spreadsheetml/2006/main">
  <authors>
    <author>Author</author>
  </authors>
  <commentList>
    <comment ref="L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პროგრამის სამიზნე პოპულაცია სულ მოსახლეობის დაახლოებით 40% შეადგენს (1529915/3731756*100=41%)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40%-ზე გადათვლით ზოგ პოზიციაზე აფთიაქის საჭიროება აღარ დაფიქსირდა. ამ ვერსიაში ეს ლოკაციები შენარჩუნებულია</t>
        </r>
      </text>
    </comment>
    <comment ref="Z1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კრიტერიუმების მიხედვით უნდა შეირჩეს</t>
        </r>
      </text>
    </comment>
  </commentList>
</comments>
</file>

<file path=xl/sharedStrings.xml><?xml version="1.0" encoding="utf-8"?>
<sst xmlns="http://schemas.openxmlformats.org/spreadsheetml/2006/main" count="162" uniqueCount="137">
  <si>
    <t>დადგენილების მიღება (ცვლილებები ძალაში)</t>
  </si>
  <si>
    <t>შემოთავაზებების მიღება სააფთიაქო ქსელებიდან</t>
  </si>
  <si>
    <t>მედიკამენტების განაწილება (თეორიულად)</t>
  </si>
  <si>
    <t>მედიკამენტების განაწილება (პრაქტიკულად)</t>
  </si>
  <si>
    <t>პსპ (საწყობის მომსახურების ხელშეკრულების საკითხი)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</si>
  <si>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</si>
  <si>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</si>
  <si>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</si>
  <si>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</si>
  <si>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</si>
  <si>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</si>
  <si>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</si>
  <si>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პროექტის დაწყება</t>
  </si>
  <si>
    <t>1.04.2019</t>
  </si>
  <si>
    <t>ქრონიკული მედიკამენტები-სააფთიაქო ქსელის გაფართოვება</t>
  </si>
  <si>
    <t>რეგიონი</t>
  </si>
  <si>
    <t>რაიონი/ბენეფიციარი</t>
  </si>
  <si>
    <t>მოსახლეობის რაოდენობა (მუნიციპალიტეტების მიხედვით)</t>
  </si>
  <si>
    <t>საპენსიო+შშმპ+სოცდაუცველი</t>
  </si>
  <si>
    <t>სამიზნე ბენეფიციართა რაოდენობა (სულ)</t>
  </si>
  <si>
    <t>მედიკამენტის უტილიზაცია</t>
  </si>
  <si>
    <t>გვერდითი მოვლენები/უკჩვენება</t>
  </si>
  <si>
    <t>დამყოლობა/სამიზნე ბენეფიციართა რაოდენობა</t>
  </si>
  <si>
    <t>სამიზნე ბენეფიციართა რაოდენობა</t>
  </si>
  <si>
    <t>ბენეფიციართა საშუალო რაოდენობა თითო აფთიაქისთვის (ფარმა-კომპანიების მიხედვით)</t>
  </si>
  <si>
    <t>ბენეფიციართა საშუალო რაოდენობა თითო აფთიაქისთვის (სამიზნე ჯგუფისთვის (სულ მოსახლეობის 40%)</t>
  </si>
  <si>
    <t>აფთიაქების სავარაუდო საჭირო რაოდენობა მიზნობრივის მიხედვით (მოსახლეობის 40%+არსებულის გათვალისწინებით)</t>
  </si>
  <si>
    <t xml:space="preserve">პროგრამაში არსებული აფთიაქები </t>
  </si>
  <si>
    <t>სხვაობა (115-თან)</t>
  </si>
  <si>
    <t xml:space="preserve"> თბილისი</t>
  </si>
  <si>
    <t>გლდანი-ნაძალადევის რაიონი</t>
  </si>
  <si>
    <t>დიდუბე-ჩუღურეთის რაიონი</t>
  </si>
  <si>
    <t>ვაკე-საბურთალოს რაიონი</t>
  </si>
  <si>
    <t>მთაწმინდა-კრწანისის რაიონი</t>
  </si>
  <si>
    <t>ისანი-სამგორის რაიონი</t>
  </si>
  <si>
    <t>ქვემო ქართლის რეგიონი</t>
  </si>
  <si>
    <t>ქ. რუსთავი და რუსთავის მუნიციპალიტეტი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</si>
  <si>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</si>
  <si>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</si>
  <si>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</si>
  <si>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ind.m</t>
  </si>
  <si>
    <t>თეთრიწყაროს მუნიციპალიტეტი</t>
  </si>
  <si>
    <t>saxalxo</t>
  </si>
  <si>
    <t>მარნეულის მუნიციპალიტეტი</t>
  </si>
  <si>
    <t>წალკის მუნიციპალიტეტი</t>
  </si>
  <si>
    <t>შიდა ქართლის რეგიონი</t>
  </si>
  <si>
    <t>ქ. გორი და გორის მუნიციპალიტეტი</t>
  </si>
  <si>
    <t>კასპის მუნიციპალიტეტი</t>
  </si>
  <si>
    <t>ქარელის მუნიციპალიტეტი</t>
  </si>
  <si>
    <t>შპს ფარმაცია</t>
  </si>
  <si>
    <t>ხაშურის მუნიციპალიტეტი</t>
  </si>
  <si>
    <t>სამცხე– ჯავახეთის რეგიონი</t>
  </si>
  <si>
    <t>ბორჯომის მუნიციპალიტეტი</t>
  </si>
  <si>
    <t>ახალციხის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</si>
  <si>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</si>
  <si>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</si>
  <si>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</si>
  <si>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ნინოწმინდის მუნიციპალიტეტი</t>
  </si>
  <si>
    <t>მცხეთა– მთიანეთის რეგიონი</t>
  </si>
  <si>
    <t>მცხეთის მუნიციპალიტეტი</t>
  </si>
  <si>
    <t>დუშეთის მუნიციპალიტეტი</t>
  </si>
  <si>
    <t>თიანეთის მუნიციპალიტეტი</t>
  </si>
  <si>
    <t>ყაზბეგის მუნიციპალიტეტი</t>
  </si>
  <si>
    <t xml:space="preserve">კახეთის რეგიონი </t>
  </si>
  <si>
    <t>თელავის მუნიციპალიტეტი</t>
  </si>
  <si>
    <t>ახმეტის მუნიციპალიტეტი</t>
  </si>
  <si>
    <t>გურჯაანის მუნიციპალიტეტი</t>
  </si>
  <si>
    <t>ყვარლის მუნიციპალიტეტი</t>
  </si>
  <si>
    <t>სიღნაღის მუნიციპალიტეტი</t>
  </si>
  <si>
    <t xml:space="preserve">საგარეჯოს მუნიციპალიტეტი </t>
  </si>
  <si>
    <t>ლაგოდეხის მუნიციპალიტეტი</t>
  </si>
  <si>
    <t>დედოფლისწყაროს მუნიციპალიტეტი</t>
  </si>
  <si>
    <t>იმერეთის რეგიონი</t>
  </si>
  <si>
    <t>ზესტაფონის მუნიციპალიტეტი</t>
  </si>
  <si>
    <t xml:space="preserve">ხარაგაულის მუნიციპალიტეტი </t>
  </si>
  <si>
    <t>საჩხერის მუნიციპალიტეტი</t>
  </si>
  <si>
    <t>ჭიათურის მუნიციპალიტეტი</t>
  </si>
  <si>
    <t>ვანის მუნიციპალიტეტი</t>
  </si>
  <si>
    <t>სამტრედიის მუნიციპალიტეტი</t>
  </si>
  <si>
    <t>ხონის მუნიციპალიტეტი</t>
  </si>
  <si>
    <t>წყალტუბოს მუნიციპალიტეტი</t>
  </si>
  <si>
    <t>ქ. ქუთაისი და ქუთაისის მუნიციპალიტეტი</t>
  </si>
  <si>
    <t>ბაღდათის მუნიციპალიტეტი</t>
  </si>
  <si>
    <t>თერჯოლის მუნიციპალიტეტი</t>
  </si>
  <si>
    <t>ტყიბულის მუნიციპალიტეტი</t>
  </si>
  <si>
    <t>რაჭა-ლეჩხუმი და ქვემო სვანეთის რეგიონი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</si>
  <si>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</si>
  <si>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</si>
  <si>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</si>
  <si>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</si>
  <si>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სამეგრელო– ზემო სვანეთის რეგიონი</t>
  </si>
  <si>
    <t>მარტვილის მუნიციპალიტეტი</t>
  </si>
  <si>
    <t>ქ. ფოთი</t>
  </si>
  <si>
    <t>აბაშის მუნიციპალიტეტი</t>
  </si>
  <si>
    <t>სენაკის მუნიციპალიტეტი</t>
  </si>
  <si>
    <t>ჩხოროწყუს მუნიციპალიტეტი</t>
  </si>
  <si>
    <t>ხობის მუნიციპალიტეტი</t>
  </si>
  <si>
    <t>შპს მკურნალი</t>
  </si>
  <si>
    <t>ზუგდიდის მუნიციპალიტეტი</t>
  </si>
  <si>
    <t>მესტიის მუნიციპალიტეტი</t>
  </si>
  <si>
    <t>წალენჯიხის მუნიციპალიტეტი</t>
  </si>
  <si>
    <t>შპს წალენჯიხა</t>
  </si>
  <si>
    <t>გურიის    რეგიონი</t>
  </si>
  <si>
    <t>ოზურგეთის მუნიციპალიტეტი</t>
  </si>
  <si>
    <t>ჩოხატაურის მუნიციპალიტეტი</t>
  </si>
  <si>
    <t>შპს გუდფილი</t>
  </si>
  <si>
    <t>ლანჩხუთის მუნიციპალიტეტი</t>
  </si>
  <si>
    <t>აჭარის ავტონომიური რესპუბლიკა</t>
  </si>
  <si>
    <t>ქ. ბათუმი და ბათუმის მუნიციპალიტეტი</t>
  </si>
  <si>
    <t>ქედის მუნიციპალიტეტი</t>
  </si>
  <si>
    <t>შპს დაისი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</si>
  <si>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</si>
  <si>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</si>
  <si>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</si>
  <si>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</si>
  <si>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პსპ</t>
  </si>
  <si>
    <t>ჯპს</t>
  </si>
  <si>
    <t>ფარმადეპო</t>
  </si>
  <si>
    <t>გეფა</t>
  </si>
  <si>
    <t>ავერსი</t>
  </si>
  <si>
    <t>სავარაუდო განაწილება გაფართოვების პროექტით</t>
  </si>
  <si>
    <t>პასუხისმგებელი სტრუქტურა</t>
  </si>
  <si>
    <t>მთავრობა/იურიდიული დეპარტამენტი</t>
  </si>
  <si>
    <t>სააგენტო</t>
  </si>
  <si>
    <t>სააგენტო/მიმწოდებელი სააფთიაქო ქსელები)</t>
  </si>
  <si>
    <t>ვინაიდან 16 პოზიცია შესასყიდია, დასაწყის ეტაპე აფთიაქები ვერ მომარაგდება სრულფასოვნად. ზოგიერთი მედიკამენტი უკვე დეფიციტში გადადის ყველა აფთიაქსითვის</t>
  </si>
  <si>
    <t>შენიშვნა</t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</si>
  <si>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მინისტრის ბრძანება (აფთიაქების შერჩევის კრიტერიუმები)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</si>
  <si>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ინფორმაციის მიწოდება სააფთიაქო ქსელებისთვის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</si>
  <si>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შეთანხმება შერჩეულ ქსელებთან (აფთიაქების სავარაუდო განაწილებაზე)</t>
    </r>
  </si>
  <si>
    <t>აქტივობა</t>
  </si>
  <si>
    <t>პასუხისმგებელი პირები</t>
  </si>
  <si>
    <t>გობეჯიშვილი/მოდებაძე</t>
  </si>
  <si>
    <t>დათუკიშვილი/მოდებაძე</t>
  </si>
  <si>
    <t>გობეჯიშვილი/მოდებაძე/მიმწოდებლების პასუხისმგებელი პირები</t>
  </si>
  <si>
    <t>ჯანდაცვის დეპარტამენტი   / სააგენტო / იურიდიული დეპარტამენტი</t>
  </si>
  <si>
    <t>ადამია/დარახველიძე/გობეჯიშვილი/მოდებაძე/ხმალაძე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</si>
</sst>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9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/>
    <xf numFmtId="43" fontId="2" fillId="0" borderId="0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3" fontId="9" fillId="0" borderId="7" xfId="1" applyFont="1" applyFill="1" applyBorder="1" applyAlignment="1">
      <alignment horizontal="center" vertical="center"/>
    </xf>
    <xf numFmtId="43" fontId="3" fillId="0" borderId="0" xfId="0" applyNumberFormat="1" applyFont="1"/>
    <xf numFmtId="16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164" fontId="3" fillId="0" borderId="0" xfId="0" applyNumberFormat="1" applyFont="1"/>
    <xf numFmtId="0" fontId="3" fillId="0" borderId="1" xfId="0" applyFont="1" applyFill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center" vertical="center"/>
    </xf>
    <xf numFmtId="43" fontId="3" fillId="4" borderId="0" xfId="0" applyNumberFormat="1" applyFont="1" applyFill="1"/>
    <xf numFmtId="164" fontId="3" fillId="4" borderId="0" xfId="0" applyNumberFormat="1" applyFont="1" applyFill="1"/>
    <xf numFmtId="3" fontId="9" fillId="3" borderId="1" xfId="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164" fontId="3" fillId="0" borderId="1" xfId="0" applyNumberFormat="1" applyFont="1" applyBorder="1"/>
    <xf numFmtId="0" fontId="10" fillId="0" borderId="1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3" fontId="3" fillId="4" borderId="1" xfId="0" applyNumberFormat="1" applyFont="1" applyFill="1" applyBorder="1"/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4" borderId="0" xfId="0" applyFont="1" applyFill="1"/>
    <xf numFmtId="0" fontId="3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43" fontId="9" fillId="0" borderId="0" xfId="1" applyFont="1" applyAlignment="1">
      <alignment wrapText="1"/>
    </xf>
    <xf numFmtId="43" fontId="9" fillId="0" borderId="0" xfId="1" applyFont="1" applyAlignment="1">
      <alignment horizontal="center" wrapText="1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3" fillId="0" borderId="0" xfId="0" applyFont="1" applyFill="1" applyAlignment="1">
      <alignment horizontal="left" vertical="center"/>
    </xf>
    <xf numFmtId="43" fontId="3" fillId="0" borderId="0" xfId="1" applyFont="1"/>
    <xf numFmtId="43" fontId="3" fillId="0" borderId="0" xfId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4307;&#4304;&#4332;&#4308;&#4321;&#4308;&#4305;&#4323;&#4314;&#4308;&#4305;&#4308;&#4305;&#4312;&#4321;%20&#4328;&#4308;&#4320;&#4329;&#4308;&#4309;&#4304;(12.03.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არმა-კომპანიები"/>
      <sheetName val="პროგრამული აფთიქები"/>
      <sheetName val="მოსახლეობა vs აფთიაქი კერძო სექ"/>
      <sheetName val="მიზნობრივი ბენეფ vs აფთიაქი პრო"/>
      <sheetName val="აფთიაქების რაოდენობის ზრდა"/>
      <sheetName val="მედიკამენტების საჭიროება ხარჯვი"/>
      <sheetName val="Sheet6"/>
      <sheetName val="Sheet2"/>
      <sheetName val="Sheet3"/>
      <sheetName val="Sheet4"/>
      <sheetName val="Sheet5"/>
      <sheetName val="მედიკამენტის საჭიროება ბენეფიც"/>
      <sheetName val="ბენეფიციარებ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D10">
            <v>7018</v>
          </cell>
          <cell r="F10">
            <v>1706</v>
          </cell>
          <cell r="H10">
            <v>7396</v>
          </cell>
        </row>
        <row r="11">
          <cell r="D11">
            <v>3268</v>
          </cell>
          <cell r="F11">
            <v>437</v>
          </cell>
          <cell r="H11">
            <v>5691</v>
          </cell>
        </row>
        <row r="12">
          <cell r="D12">
            <v>7543</v>
          </cell>
          <cell r="F12">
            <v>1540</v>
          </cell>
          <cell r="H12">
            <v>9824</v>
          </cell>
        </row>
        <row r="13">
          <cell r="D13">
            <v>5649</v>
          </cell>
          <cell r="F13">
            <v>678</v>
          </cell>
          <cell r="H13">
            <v>4799</v>
          </cell>
        </row>
        <row r="14">
          <cell r="D14">
            <v>358</v>
          </cell>
          <cell r="F14">
            <v>73</v>
          </cell>
          <cell r="H14">
            <v>566</v>
          </cell>
        </row>
        <row r="15">
          <cell r="D15">
            <v>5213</v>
          </cell>
          <cell r="F15">
            <v>320</v>
          </cell>
          <cell r="H15">
            <v>3650</v>
          </cell>
        </row>
        <row r="16">
          <cell r="D16">
            <v>2291</v>
          </cell>
          <cell r="F16">
            <v>379</v>
          </cell>
          <cell r="H16">
            <v>1494</v>
          </cell>
        </row>
        <row r="17">
          <cell r="D17">
            <v>3182</v>
          </cell>
          <cell r="F17">
            <v>168</v>
          </cell>
          <cell r="H17">
            <v>2486</v>
          </cell>
        </row>
        <row r="18">
          <cell r="D18">
            <v>5191</v>
          </cell>
          <cell r="F18">
            <v>426</v>
          </cell>
          <cell r="H18">
            <v>3321</v>
          </cell>
        </row>
        <row r="19">
          <cell r="D19">
            <v>8878</v>
          </cell>
          <cell r="F19">
            <v>964</v>
          </cell>
          <cell r="H19">
            <v>7165</v>
          </cell>
        </row>
        <row r="20">
          <cell r="D20">
            <v>12536</v>
          </cell>
          <cell r="F20">
            <v>1931</v>
          </cell>
          <cell r="H20">
            <v>13682</v>
          </cell>
        </row>
        <row r="21">
          <cell r="D21">
            <v>4660</v>
          </cell>
          <cell r="F21">
            <v>510</v>
          </cell>
          <cell r="H21">
            <v>5663</v>
          </cell>
        </row>
        <row r="22">
          <cell r="D22">
            <v>2777</v>
          </cell>
          <cell r="F22">
            <v>479</v>
          </cell>
          <cell r="H22">
            <v>4751</v>
          </cell>
        </row>
        <row r="23">
          <cell r="D23">
            <v>5889</v>
          </cell>
          <cell r="F23">
            <v>1111</v>
          </cell>
          <cell r="H23">
            <v>8600</v>
          </cell>
        </row>
        <row r="24">
          <cell r="D24">
            <v>9464</v>
          </cell>
          <cell r="F24">
            <v>1875</v>
          </cell>
          <cell r="H24">
            <v>8050</v>
          </cell>
        </row>
        <row r="25">
          <cell r="D25">
            <v>7380</v>
          </cell>
          <cell r="F25">
            <v>1072</v>
          </cell>
          <cell r="H25">
            <v>9433</v>
          </cell>
        </row>
        <row r="26">
          <cell r="D26">
            <v>6295</v>
          </cell>
          <cell r="F26">
            <v>809</v>
          </cell>
          <cell r="H26">
            <v>8456</v>
          </cell>
        </row>
        <row r="27">
          <cell r="D27">
            <v>4273</v>
          </cell>
          <cell r="F27">
            <v>1047</v>
          </cell>
          <cell r="H27">
            <v>6775</v>
          </cell>
        </row>
        <row r="28">
          <cell r="D28">
            <v>3396</v>
          </cell>
          <cell r="F28">
            <v>1115</v>
          </cell>
          <cell r="H28">
            <v>5735</v>
          </cell>
        </row>
        <row r="29">
          <cell r="D29">
            <v>5823</v>
          </cell>
          <cell r="F29">
            <v>1090</v>
          </cell>
          <cell r="H29">
            <v>6795</v>
          </cell>
        </row>
        <row r="30">
          <cell r="D30">
            <v>9097</v>
          </cell>
          <cell r="F30">
            <v>1973</v>
          </cell>
          <cell r="H30">
            <v>13211</v>
          </cell>
        </row>
        <row r="31">
          <cell r="D31">
            <v>2574</v>
          </cell>
          <cell r="F31">
            <v>1701</v>
          </cell>
          <cell r="H31">
            <v>8531</v>
          </cell>
        </row>
        <row r="32">
          <cell r="D32">
            <v>5364</v>
          </cell>
          <cell r="F32">
            <v>1318</v>
          </cell>
          <cell r="H32">
            <v>11380</v>
          </cell>
        </row>
        <row r="33">
          <cell r="D33">
            <v>7233</v>
          </cell>
          <cell r="F33">
            <v>1737</v>
          </cell>
          <cell r="H33">
            <v>9598</v>
          </cell>
        </row>
        <row r="34">
          <cell r="D34">
            <v>3328</v>
          </cell>
          <cell r="F34">
            <v>779</v>
          </cell>
          <cell r="H34">
            <v>6041</v>
          </cell>
        </row>
        <row r="35">
          <cell r="D35">
            <v>10275</v>
          </cell>
          <cell r="F35">
            <v>6176</v>
          </cell>
          <cell r="H35">
            <v>33427</v>
          </cell>
        </row>
        <row r="36">
          <cell r="D36">
            <v>8504</v>
          </cell>
          <cell r="F36">
            <v>2288</v>
          </cell>
          <cell r="H36">
            <v>11999</v>
          </cell>
        </row>
        <row r="37">
          <cell r="D37">
            <v>13803</v>
          </cell>
          <cell r="F37">
            <v>1599</v>
          </cell>
          <cell r="H37">
            <v>10970</v>
          </cell>
        </row>
        <row r="38">
          <cell r="D38">
            <v>7966</v>
          </cell>
          <cell r="F38">
            <v>837</v>
          </cell>
          <cell r="H38">
            <v>5160</v>
          </cell>
        </row>
        <row r="39">
          <cell r="D39">
            <v>7271</v>
          </cell>
          <cell r="F39">
            <v>972</v>
          </cell>
          <cell r="H39">
            <v>5656</v>
          </cell>
        </row>
        <row r="41">
          <cell r="D41">
            <v>8494</v>
          </cell>
          <cell r="F41">
            <v>671</v>
          </cell>
          <cell r="H41">
            <v>6722</v>
          </cell>
        </row>
        <row r="42">
          <cell r="D42">
            <v>2558</v>
          </cell>
          <cell r="F42">
            <v>279</v>
          </cell>
          <cell r="H42">
            <v>2971</v>
          </cell>
        </row>
        <row r="43">
          <cell r="D43">
            <v>399</v>
          </cell>
          <cell r="F43">
            <v>181</v>
          </cell>
          <cell r="H43">
            <v>1497</v>
          </cell>
        </row>
        <row r="44">
          <cell r="D44">
            <v>7467</v>
          </cell>
          <cell r="F44">
            <v>1007</v>
          </cell>
          <cell r="H44">
            <v>6604</v>
          </cell>
        </row>
        <row r="45">
          <cell r="D45">
            <v>897</v>
          </cell>
          <cell r="F45">
            <v>73</v>
          </cell>
          <cell r="H45">
            <v>1273</v>
          </cell>
        </row>
        <row r="46">
          <cell r="D46">
            <v>4972</v>
          </cell>
          <cell r="F46">
            <v>780</v>
          </cell>
          <cell r="H46">
            <v>4970</v>
          </cell>
        </row>
        <row r="48">
          <cell r="D48">
            <v>9483</v>
          </cell>
          <cell r="F48">
            <v>1849</v>
          </cell>
          <cell r="H48">
            <v>7929</v>
          </cell>
        </row>
        <row r="49">
          <cell r="D49">
            <v>5038</v>
          </cell>
          <cell r="F49">
            <v>317</v>
          </cell>
          <cell r="H49">
            <v>1946</v>
          </cell>
        </row>
        <row r="50">
          <cell r="D50">
            <v>8364</v>
          </cell>
          <cell r="F50">
            <v>1397</v>
          </cell>
          <cell r="H50">
            <v>8706</v>
          </cell>
        </row>
        <row r="51">
          <cell r="D51">
            <v>3663</v>
          </cell>
          <cell r="F51">
            <v>1060</v>
          </cell>
          <cell r="H51">
            <v>7481</v>
          </cell>
        </row>
        <row r="52">
          <cell r="D52">
            <v>3976</v>
          </cell>
          <cell r="F52">
            <v>768</v>
          </cell>
          <cell r="H52">
            <v>5152</v>
          </cell>
        </row>
        <row r="53">
          <cell r="D53">
            <v>7847</v>
          </cell>
          <cell r="F53">
            <v>962</v>
          </cell>
          <cell r="H53">
            <v>5919</v>
          </cell>
        </row>
        <row r="54">
          <cell r="D54">
            <v>4404</v>
          </cell>
          <cell r="F54">
            <v>1013</v>
          </cell>
          <cell r="H54">
            <v>6365</v>
          </cell>
        </row>
        <row r="55">
          <cell r="D55">
            <v>2851</v>
          </cell>
          <cell r="F55">
            <v>562</v>
          </cell>
          <cell r="H55">
            <v>3544</v>
          </cell>
        </row>
        <row r="56">
          <cell r="D56">
            <v>1935</v>
          </cell>
          <cell r="F56">
            <v>295</v>
          </cell>
          <cell r="H56">
            <v>2147</v>
          </cell>
        </row>
        <row r="57">
          <cell r="D57">
            <v>2136</v>
          </cell>
          <cell r="F57">
            <v>903</v>
          </cell>
          <cell r="H57">
            <v>9788</v>
          </cell>
        </row>
        <row r="58">
          <cell r="D58">
            <v>961</v>
          </cell>
          <cell r="F58">
            <v>405</v>
          </cell>
          <cell r="H58">
            <v>4171</v>
          </cell>
        </row>
        <row r="59">
          <cell r="D59">
            <v>2462</v>
          </cell>
          <cell r="F59">
            <v>619</v>
          </cell>
          <cell r="H59">
            <v>4378</v>
          </cell>
        </row>
        <row r="60">
          <cell r="D60">
            <v>3293</v>
          </cell>
          <cell r="F60">
            <v>911</v>
          </cell>
          <cell r="H60">
            <v>6355</v>
          </cell>
        </row>
        <row r="61">
          <cell r="D61">
            <v>1581</v>
          </cell>
          <cell r="F61">
            <v>485</v>
          </cell>
          <cell r="H61">
            <v>4783</v>
          </cell>
        </row>
        <row r="62">
          <cell r="D62">
            <v>8014</v>
          </cell>
          <cell r="F62">
            <v>1305</v>
          </cell>
          <cell r="H62">
            <v>11374</v>
          </cell>
        </row>
        <row r="63">
          <cell r="D63">
            <v>10441</v>
          </cell>
          <cell r="F63">
            <v>1566</v>
          </cell>
          <cell r="H63">
            <v>14064</v>
          </cell>
        </row>
        <row r="64">
          <cell r="D64">
            <v>5612</v>
          </cell>
          <cell r="F64">
            <v>552</v>
          </cell>
          <cell r="H64">
            <v>5060</v>
          </cell>
        </row>
        <row r="65">
          <cell r="D65">
            <v>6901</v>
          </cell>
          <cell r="F65">
            <v>428</v>
          </cell>
          <cell r="H65">
            <v>6114</v>
          </cell>
        </row>
        <row r="66">
          <cell r="D66">
            <v>10611</v>
          </cell>
          <cell r="F66">
            <v>2279</v>
          </cell>
          <cell r="H66">
            <v>17190</v>
          </cell>
        </row>
        <row r="67">
          <cell r="D67">
            <v>10482</v>
          </cell>
          <cell r="F67">
            <v>2812</v>
          </cell>
          <cell r="H67">
            <v>22515</v>
          </cell>
        </row>
        <row r="68">
          <cell r="D68">
            <v>3480</v>
          </cell>
          <cell r="F68">
            <v>408</v>
          </cell>
          <cell r="H68">
            <v>7466</v>
          </cell>
        </row>
        <row r="71">
          <cell r="D71">
            <v>9945</v>
          </cell>
          <cell r="F71">
            <v>1204</v>
          </cell>
          <cell r="H71">
            <v>9420</v>
          </cell>
        </row>
        <row r="72">
          <cell r="D72">
            <v>11354</v>
          </cell>
          <cell r="F72">
            <v>1258</v>
          </cell>
          <cell r="H72">
            <v>8732</v>
          </cell>
        </row>
        <row r="73">
          <cell r="D73">
            <v>11856</v>
          </cell>
          <cell r="F73">
            <v>2156</v>
          </cell>
          <cell r="H73">
            <v>10717</v>
          </cell>
        </row>
        <row r="74">
          <cell r="D74">
            <v>11877</v>
          </cell>
          <cell r="F74">
            <v>4229</v>
          </cell>
          <cell r="H74">
            <v>27913</v>
          </cell>
        </row>
        <row r="75">
          <cell r="D75">
            <v>6210</v>
          </cell>
          <cell r="F75">
            <v>889</v>
          </cell>
          <cell r="H75">
            <v>3106</v>
          </cell>
        </row>
        <row r="76">
          <cell r="D76">
            <v>10118</v>
          </cell>
          <cell r="F76">
            <v>2970</v>
          </cell>
          <cell r="H76">
            <v>12925</v>
          </cell>
        </row>
        <row r="77">
          <cell r="D77">
            <v>4917</v>
          </cell>
          <cell r="F77">
            <v>1133</v>
          </cell>
          <cell r="H77">
            <v>3099</v>
          </cell>
        </row>
        <row r="78">
          <cell r="D78">
            <v>6006</v>
          </cell>
          <cell r="F78">
            <v>2458</v>
          </cell>
          <cell r="H78">
            <v>7353</v>
          </cell>
        </row>
        <row r="79">
          <cell r="D79">
            <v>9105</v>
          </cell>
          <cell r="F79">
            <v>1562</v>
          </cell>
          <cell r="H79">
            <v>4678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E4" sqref="E4"/>
    </sheetView>
  </sheetViews>
  <sheetFormatPr defaultRowHeight="15" x14ac:dyDescent="0.25"/>
  <cols>
    <col min="1" max="1" width="2" bestFit="1" customWidth="1"/>
    <col min="2" max="2" width="35.7109375" style="67" customWidth="1"/>
    <col min="3" max="4" width="32.7109375" style="69" customWidth="1"/>
    <col min="5" max="5" width="10.140625" bestFit="1" customWidth="1"/>
    <col min="6" max="6" width="10.42578125" customWidth="1"/>
    <col min="7" max="7" width="11.42578125" customWidth="1"/>
    <col min="8" max="8" width="10.85546875" customWidth="1"/>
    <col min="9" max="9" width="10.5703125" customWidth="1"/>
    <col min="10" max="10" width="10.7109375" customWidth="1"/>
    <col min="11" max="11" width="10.5703125" customWidth="1"/>
    <col min="13" max="13" width="34.28515625" customWidth="1"/>
  </cols>
  <sheetData>
    <row r="1" spans="1:13" x14ac:dyDescent="0.25">
      <c r="A1" s="75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x14ac:dyDescent="0.25">
      <c r="A2" s="1"/>
      <c r="B2" s="70" t="s">
        <v>130</v>
      </c>
      <c r="C2" s="70" t="s">
        <v>121</v>
      </c>
      <c r="D2" s="70" t="s">
        <v>131</v>
      </c>
      <c r="E2" s="71" t="s">
        <v>5</v>
      </c>
      <c r="F2" s="71" t="s">
        <v>6</v>
      </c>
      <c r="G2" s="71" t="s">
        <v>7</v>
      </c>
      <c r="H2" s="71" t="s">
        <v>8</v>
      </c>
      <c r="I2" s="71" t="s">
        <v>9</v>
      </c>
      <c r="J2" s="71" t="s">
        <v>10</v>
      </c>
      <c r="K2" s="71" t="s">
        <v>11</v>
      </c>
      <c r="L2" s="71" t="s">
        <v>13</v>
      </c>
      <c r="M2" s="72" t="s">
        <v>126</v>
      </c>
    </row>
    <row r="3" spans="1:13" ht="30" x14ac:dyDescent="0.25">
      <c r="A3" s="1">
        <v>1</v>
      </c>
      <c r="B3" s="65" t="s">
        <v>0</v>
      </c>
      <c r="C3" s="63" t="s">
        <v>122</v>
      </c>
      <c r="D3" s="63"/>
      <c r="E3" s="2"/>
      <c r="F3" s="1"/>
      <c r="G3" s="1"/>
      <c r="H3" s="1"/>
      <c r="I3" s="1"/>
      <c r="J3" s="1"/>
      <c r="K3" s="1"/>
      <c r="L3" s="1"/>
      <c r="M3" s="1"/>
    </row>
    <row r="4" spans="1:13" ht="30" x14ac:dyDescent="0.25">
      <c r="A4" s="1">
        <v>2</v>
      </c>
      <c r="B4" s="65" t="s">
        <v>127</v>
      </c>
      <c r="C4" s="63" t="s">
        <v>135</v>
      </c>
      <c r="D4" s="63" t="s">
        <v>136</v>
      </c>
      <c r="E4" s="2"/>
      <c r="F4" s="2"/>
      <c r="G4" s="1"/>
      <c r="H4" s="1"/>
      <c r="I4" s="1"/>
      <c r="J4" s="1"/>
      <c r="K4" s="1"/>
      <c r="L4" s="1"/>
      <c r="M4" s="1"/>
    </row>
    <row r="5" spans="1:13" ht="30" x14ac:dyDescent="0.25">
      <c r="A5" s="1">
        <v>3</v>
      </c>
      <c r="B5" s="65" t="s">
        <v>128</v>
      </c>
      <c r="C5" s="63" t="s">
        <v>123</v>
      </c>
      <c r="D5" s="63" t="s">
        <v>132</v>
      </c>
      <c r="E5" s="1"/>
      <c r="F5" s="2"/>
      <c r="G5" s="1"/>
      <c r="H5" s="1"/>
      <c r="I5" s="1"/>
      <c r="J5" s="1"/>
      <c r="K5" s="1"/>
      <c r="L5" s="1"/>
      <c r="M5" s="1"/>
    </row>
    <row r="6" spans="1:13" ht="30" x14ac:dyDescent="0.25">
      <c r="A6" s="1">
        <v>4</v>
      </c>
      <c r="B6" s="65" t="s">
        <v>1</v>
      </c>
      <c r="C6" s="63" t="s">
        <v>123</v>
      </c>
      <c r="D6" s="63" t="s">
        <v>132</v>
      </c>
      <c r="E6" s="1"/>
      <c r="F6" s="1"/>
      <c r="G6" s="2"/>
      <c r="H6" s="1"/>
      <c r="I6" s="1"/>
      <c r="J6" s="1"/>
      <c r="K6" s="1"/>
      <c r="L6" s="1"/>
      <c r="M6" s="1"/>
    </row>
    <row r="7" spans="1:13" ht="45" x14ac:dyDescent="0.25">
      <c r="A7" s="1">
        <v>5</v>
      </c>
      <c r="B7" s="65" t="s">
        <v>129</v>
      </c>
      <c r="C7" s="63" t="s">
        <v>123</v>
      </c>
      <c r="D7" s="63" t="s">
        <v>132</v>
      </c>
      <c r="E7" s="1"/>
      <c r="F7" s="1"/>
      <c r="G7" s="2"/>
      <c r="H7" s="2"/>
      <c r="I7" s="1"/>
      <c r="J7" s="1"/>
      <c r="K7" s="1"/>
      <c r="L7" s="1"/>
      <c r="M7" s="1"/>
    </row>
    <row r="8" spans="1:13" ht="30" x14ac:dyDescent="0.25">
      <c r="A8" s="1">
        <v>6</v>
      </c>
      <c r="B8" s="65" t="s">
        <v>4</v>
      </c>
      <c r="C8" s="63" t="s">
        <v>123</v>
      </c>
      <c r="D8" s="63" t="s">
        <v>133</v>
      </c>
      <c r="E8" s="2"/>
      <c r="F8" s="2"/>
      <c r="G8" s="2"/>
      <c r="H8" s="2"/>
      <c r="I8" s="2"/>
      <c r="J8" s="2"/>
      <c r="K8" s="2"/>
      <c r="L8" s="2"/>
      <c r="M8" s="1"/>
    </row>
    <row r="9" spans="1:13" ht="30" x14ac:dyDescent="0.25">
      <c r="A9" s="1">
        <v>7</v>
      </c>
      <c r="B9" s="65" t="s">
        <v>2</v>
      </c>
      <c r="C9" s="63" t="s">
        <v>123</v>
      </c>
      <c r="D9" s="63" t="s">
        <v>132</v>
      </c>
      <c r="E9" s="2"/>
      <c r="F9" s="2"/>
      <c r="G9" s="2"/>
      <c r="H9" s="2"/>
      <c r="I9" s="1"/>
      <c r="J9" s="1"/>
      <c r="K9" s="1"/>
      <c r="L9" s="1"/>
      <c r="M9" s="1"/>
    </row>
    <row r="10" spans="1:13" ht="55.5" customHeight="1" x14ac:dyDescent="0.25">
      <c r="A10" s="1">
        <v>8</v>
      </c>
      <c r="B10" s="65" t="s">
        <v>3</v>
      </c>
      <c r="C10" s="63" t="s">
        <v>124</v>
      </c>
      <c r="D10" s="63" t="s">
        <v>132</v>
      </c>
      <c r="E10" s="1"/>
      <c r="F10" s="1"/>
      <c r="G10" s="1"/>
      <c r="H10" s="1"/>
      <c r="I10" s="2"/>
      <c r="J10" s="2"/>
      <c r="K10" s="2"/>
      <c r="L10" s="1"/>
      <c r="M10" s="64" t="s">
        <v>125</v>
      </c>
    </row>
    <row r="11" spans="1:13" ht="25.5" x14ac:dyDescent="0.25">
      <c r="A11" s="1">
        <v>9</v>
      </c>
      <c r="B11" s="65" t="s">
        <v>12</v>
      </c>
      <c r="C11" s="63" t="s">
        <v>124</v>
      </c>
      <c r="D11" s="63" t="s">
        <v>134</v>
      </c>
      <c r="E11" s="1"/>
      <c r="F11" s="1"/>
      <c r="G11" s="1"/>
      <c r="H11" s="1"/>
      <c r="I11" s="1"/>
      <c r="J11" s="1"/>
      <c r="K11" s="1"/>
      <c r="L11" s="2"/>
      <c r="M11" s="1"/>
    </row>
    <row r="12" spans="1:13" x14ac:dyDescent="0.25">
      <c r="B12" s="66"/>
      <c r="C12" s="68"/>
      <c r="D12" s="68"/>
    </row>
    <row r="13" spans="1:13" x14ac:dyDescent="0.25">
      <c r="B13" s="66"/>
      <c r="C13" s="68"/>
      <c r="D13" s="68"/>
    </row>
    <row r="14" spans="1:13" x14ac:dyDescent="0.25">
      <c r="B14" s="66"/>
      <c r="C14" s="68"/>
      <c r="D14" s="68"/>
    </row>
    <row r="15" spans="1:13" x14ac:dyDescent="0.25">
      <c r="B15" s="66"/>
      <c r="C15" s="68"/>
      <c r="D15" s="68"/>
    </row>
    <row r="16" spans="1:13" x14ac:dyDescent="0.25">
      <c r="B16" s="66"/>
      <c r="C16" s="68"/>
      <c r="D16" s="68"/>
    </row>
  </sheetData>
  <mergeCells count="1">
    <mergeCell ref="A1:M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7"/>
  <sheetViews>
    <sheetView topLeftCell="A69" workbookViewId="0">
      <selection activeCell="M82" sqref="M82"/>
    </sheetView>
  </sheetViews>
  <sheetFormatPr defaultRowHeight="15" x14ac:dyDescent="0.3"/>
  <cols>
    <col min="1" max="1" width="16" style="52" customWidth="1"/>
    <col min="2" max="2" width="26.42578125" style="53" customWidth="1"/>
    <col min="3" max="3" width="21.140625" style="54" hidden="1" customWidth="1"/>
    <col min="4" max="4" width="21.140625" style="55" customWidth="1"/>
    <col min="5" max="5" width="18.85546875" style="4" hidden="1" customWidth="1"/>
    <col min="6" max="6" width="14.5703125" style="4" hidden="1" customWidth="1"/>
    <col min="7" max="7" width="10.5703125" style="4" hidden="1" customWidth="1"/>
    <col min="8" max="8" width="11.5703125" style="4" hidden="1" customWidth="1"/>
    <col min="9" max="9" width="14.5703125" style="4" hidden="1" customWidth="1"/>
    <col min="10" max="10" width="14.5703125" style="4" customWidth="1"/>
    <col min="11" max="12" width="15.7109375" style="4" hidden="1" customWidth="1"/>
    <col min="13" max="13" width="17.140625" style="4" customWidth="1"/>
    <col min="14" max="14" width="12.5703125" style="5" customWidth="1"/>
    <col min="15" max="15" width="9.140625" style="4"/>
    <col min="16" max="16" width="0" style="5" hidden="1" customWidth="1"/>
    <col min="17" max="17" width="9.140625" style="5" hidden="1" customWidth="1"/>
    <col min="18" max="20" width="11.42578125" style="5" hidden="1" customWidth="1"/>
    <col min="21" max="21" width="0" style="4" hidden="1" customWidth="1"/>
    <col min="22" max="22" width="9.140625" style="5"/>
    <col min="23" max="23" width="9.140625" style="5" hidden="1" customWidth="1"/>
    <col min="24" max="24" width="11.42578125" style="5" hidden="1" customWidth="1"/>
    <col min="25" max="26" width="11.42578125" style="5" customWidth="1"/>
    <col min="27" max="200" width="9.140625" style="4"/>
    <col min="201" max="201" width="3.7109375" style="4" customWidth="1"/>
    <col min="202" max="202" width="12.85546875" style="4" customWidth="1"/>
    <col min="203" max="203" width="37.5703125" style="4" bestFit="1" customWidth="1"/>
    <col min="204" max="204" width="13.85546875" style="4" customWidth="1"/>
    <col min="205" max="205" width="13" style="4" customWidth="1"/>
    <col min="206" max="206" width="13.42578125" style="4" customWidth="1"/>
    <col min="207" max="207" width="11.28515625" style="4" customWidth="1"/>
    <col min="208" max="208" width="20.85546875" style="4" bestFit="1" customWidth="1"/>
    <col min="209" max="209" width="13.28515625" style="4" customWidth="1"/>
    <col min="210" max="210" width="19.7109375" style="4" customWidth="1"/>
    <col min="211" max="211" width="11.5703125" style="4" customWidth="1"/>
    <col min="212" max="212" width="23.28515625" style="4" customWidth="1"/>
    <col min="213" max="213" width="15.5703125" style="4" customWidth="1"/>
    <col min="214" max="456" width="9.140625" style="4"/>
    <col min="457" max="457" width="3.7109375" style="4" customWidth="1"/>
    <col min="458" max="458" width="12.85546875" style="4" customWidth="1"/>
    <col min="459" max="459" width="37.5703125" style="4" bestFit="1" customWidth="1"/>
    <col min="460" max="460" width="13.85546875" style="4" customWidth="1"/>
    <col min="461" max="461" width="13" style="4" customWidth="1"/>
    <col min="462" max="462" width="13.42578125" style="4" customWidth="1"/>
    <col min="463" max="463" width="11.28515625" style="4" customWidth="1"/>
    <col min="464" max="464" width="20.85546875" style="4" bestFit="1" customWidth="1"/>
    <col min="465" max="465" width="13.28515625" style="4" customWidth="1"/>
    <col min="466" max="466" width="19.7109375" style="4" customWidth="1"/>
    <col min="467" max="467" width="11.5703125" style="4" customWidth="1"/>
    <col min="468" max="468" width="23.28515625" style="4" customWidth="1"/>
    <col min="469" max="469" width="15.5703125" style="4" customWidth="1"/>
    <col min="470" max="712" width="9.140625" style="4"/>
    <col min="713" max="713" width="3.7109375" style="4" customWidth="1"/>
    <col min="714" max="714" width="12.85546875" style="4" customWidth="1"/>
    <col min="715" max="715" width="37.5703125" style="4" bestFit="1" customWidth="1"/>
    <col min="716" max="716" width="13.85546875" style="4" customWidth="1"/>
    <col min="717" max="717" width="13" style="4" customWidth="1"/>
    <col min="718" max="718" width="13.42578125" style="4" customWidth="1"/>
    <col min="719" max="719" width="11.28515625" style="4" customWidth="1"/>
    <col min="720" max="720" width="20.85546875" style="4" bestFit="1" customWidth="1"/>
    <col min="721" max="721" width="13.28515625" style="4" customWidth="1"/>
    <col min="722" max="722" width="19.7109375" style="4" customWidth="1"/>
    <col min="723" max="723" width="11.5703125" style="4" customWidth="1"/>
    <col min="724" max="724" width="23.28515625" style="4" customWidth="1"/>
    <col min="725" max="725" width="15.5703125" style="4" customWidth="1"/>
    <col min="726" max="968" width="9.140625" style="4"/>
    <col min="969" max="969" width="3.7109375" style="4" customWidth="1"/>
    <col min="970" max="970" width="12.85546875" style="4" customWidth="1"/>
    <col min="971" max="971" width="37.5703125" style="4" bestFit="1" customWidth="1"/>
    <col min="972" max="972" width="13.85546875" style="4" customWidth="1"/>
    <col min="973" max="973" width="13" style="4" customWidth="1"/>
    <col min="974" max="974" width="13.42578125" style="4" customWidth="1"/>
    <col min="975" max="975" width="11.28515625" style="4" customWidth="1"/>
    <col min="976" max="976" width="20.85546875" style="4" bestFit="1" customWidth="1"/>
    <col min="977" max="977" width="13.28515625" style="4" customWidth="1"/>
    <col min="978" max="978" width="19.7109375" style="4" customWidth="1"/>
    <col min="979" max="979" width="11.5703125" style="4" customWidth="1"/>
    <col min="980" max="980" width="23.28515625" style="4" customWidth="1"/>
    <col min="981" max="981" width="15.5703125" style="4" customWidth="1"/>
    <col min="982" max="1224" width="9.140625" style="4"/>
    <col min="1225" max="1225" width="3.7109375" style="4" customWidth="1"/>
    <col min="1226" max="1226" width="12.85546875" style="4" customWidth="1"/>
    <col min="1227" max="1227" width="37.5703125" style="4" bestFit="1" customWidth="1"/>
    <col min="1228" max="1228" width="13.85546875" style="4" customWidth="1"/>
    <col min="1229" max="1229" width="13" style="4" customWidth="1"/>
    <col min="1230" max="1230" width="13.42578125" style="4" customWidth="1"/>
    <col min="1231" max="1231" width="11.28515625" style="4" customWidth="1"/>
    <col min="1232" max="1232" width="20.85546875" style="4" bestFit="1" customWidth="1"/>
    <col min="1233" max="1233" width="13.28515625" style="4" customWidth="1"/>
    <col min="1234" max="1234" width="19.7109375" style="4" customWidth="1"/>
    <col min="1235" max="1235" width="11.5703125" style="4" customWidth="1"/>
    <col min="1236" max="1236" width="23.28515625" style="4" customWidth="1"/>
    <col min="1237" max="1237" width="15.5703125" style="4" customWidth="1"/>
    <col min="1238" max="1480" width="9.140625" style="4"/>
    <col min="1481" max="1481" width="3.7109375" style="4" customWidth="1"/>
    <col min="1482" max="1482" width="12.85546875" style="4" customWidth="1"/>
    <col min="1483" max="1483" width="37.5703125" style="4" bestFit="1" customWidth="1"/>
    <col min="1484" max="1484" width="13.85546875" style="4" customWidth="1"/>
    <col min="1485" max="1485" width="13" style="4" customWidth="1"/>
    <col min="1486" max="1486" width="13.42578125" style="4" customWidth="1"/>
    <col min="1487" max="1487" width="11.28515625" style="4" customWidth="1"/>
    <col min="1488" max="1488" width="20.85546875" style="4" bestFit="1" customWidth="1"/>
    <col min="1489" max="1489" width="13.28515625" style="4" customWidth="1"/>
    <col min="1490" max="1490" width="19.7109375" style="4" customWidth="1"/>
    <col min="1491" max="1491" width="11.5703125" style="4" customWidth="1"/>
    <col min="1492" max="1492" width="23.28515625" style="4" customWidth="1"/>
    <col min="1493" max="1493" width="15.5703125" style="4" customWidth="1"/>
    <col min="1494" max="1736" width="9.140625" style="4"/>
    <col min="1737" max="1737" width="3.7109375" style="4" customWidth="1"/>
    <col min="1738" max="1738" width="12.85546875" style="4" customWidth="1"/>
    <col min="1739" max="1739" width="37.5703125" style="4" bestFit="1" customWidth="1"/>
    <col min="1740" max="1740" width="13.85546875" style="4" customWidth="1"/>
    <col min="1741" max="1741" width="13" style="4" customWidth="1"/>
    <col min="1742" max="1742" width="13.42578125" style="4" customWidth="1"/>
    <col min="1743" max="1743" width="11.28515625" style="4" customWidth="1"/>
    <col min="1744" max="1744" width="20.85546875" style="4" bestFit="1" customWidth="1"/>
    <col min="1745" max="1745" width="13.28515625" style="4" customWidth="1"/>
    <col min="1746" max="1746" width="19.7109375" style="4" customWidth="1"/>
    <col min="1747" max="1747" width="11.5703125" style="4" customWidth="1"/>
    <col min="1748" max="1748" width="23.28515625" style="4" customWidth="1"/>
    <col min="1749" max="1749" width="15.5703125" style="4" customWidth="1"/>
    <col min="1750" max="1992" width="9.140625" style="4"/>
    <col min="1993" max="1993" width="3.7109375" style="4" customWidth="1"/>
    <col min="1994" max="1994" width="12.85546875" style="4" customWidth="1"/>
    <col min="1995" max="1995" width="37.5703125" style="4" bestFit="1" customWidth="1"/>
    <col min="1996" max="1996" width="13.85546875" style="4" customWidth="1"/>
    <col min="1997" max="1997" width="13" style="4" customWidth="1"/>
    <col min="1998" max="1998" width="13.42578125" style="4" customWidth="1"/>
    <col min="1999" max="1999" width="11.28515625" style="4" customWidth="1"/>
    <col min="2000" max="2000" width="20.85546875" style="4" bestFit="1" customWidth="1"/>
    <col min="2001" max="2001" width="13.28515625" style="4" customWidth="1"/>
    <col min="2002" max="2002" width="19.7109375" style="4" customWidth="1"/>
    <col min="2003" max="2003" width="11.5703125" style="4" customWidth="1"/>
    <col min="2004" max="2004" width="23.28515625" style="4" customWidth="1"/>
    <col min="2005" max="2005" width="15.5703125" style="4" customWidth="1"/>
    <col min="2006" max="2248" width="9.140625" style="4"/>
    <col min="2249" max="2249" width="3.7109375" style="4" customWidth="1"/>
    <col min="2250" max="2250" width="12.85546875" style="4" customWidth="1"/>
    <col min="2251" max="2251" width="37.5703125" style="4" bestFit="1" customWidth="1"/>
    <col min="2252" max="2252" width="13.85546875" style="4" customWidth="1"/>
    <col min="2253" max="2253" width="13" style="4" customWidth="1"/>
    <col min="2254" max="2254" width="13.42578125" style="4" customWidth="1"/>
    <col min="2255" max="2255" width="11.28515625" style="4" customWidth="1"/>
    <col min="2256" max="2256" width="20.85546875" style="4" bestFit="1" customWidth="1"/>
    <col min="2257" max="2257" width="13.28515625" style="4" customWidth="1"/>
    <col min="2258" max="2258" width="19.7109375" style="4" customWidth="1"/>
    <col min="2259" max="2259" width="11.5703125" style="4" customWidth="1"/>
    <col min="2260" max="2260" width="23.28515625" style="4" customWidth="1"/>
    <col min="2261" max="2261" width="15.5703125" style="4" customWidth="1"/>
    <col min="2262" max="2504" width="9.140625" style="4"/>
    <col min="2505" max="2505" width="3.7109375" style="4" customWidth="1"/>
    <col min="2506" max="2506" width="12.85546875" style="4" customWidth="1"/>
    <col min="2507" max="2507" width="37.5703125" style="4" bestFit="1" customWidth="1"/>
    <col min="2508" max="2508" width="13.85546875" style="4" customWidth="1"/>
    <col min="2509" max="2509" width="13" style="4" customWidth="1"/>
    <col min="2510" max="2510" width="13.42578125" style="4" customWidth="1"/>
    <col min="2511" max="2511" width="11.28515625" style="4" customWidth="1"/>
    <col min="2512" max="2512" width="20.85546875" style="4" bestFit="1" customWidth="1"/>
    <col min="2513" max="2513" width="13.28515625" style="4" customWidth="1"/>
    <col min="2514" max="2514" width="19.7109375" style="4" customWidth="1"/>
    <col min="2515" max="2515" width="11.5703125" style="4" customWidth="1"/>
    <col min="2516" max="2516" width="23.28515625" style="4" customWidth="1"/>
    <col min="2517" max="2517" width="15.5703125" style="4" customWidth="1"/>
    <col min="2518" max="2760" width="9.140625" style="4"/>
    <col min="2761" max="2761" width="3.7109375" style="4" customWidth="1"/>
    <col min="2762" max="2762" width="12.85546875" style="4" customWidth="1"/>
    <col min="2763" max="2763" width="37.5703125" style="4" bestFit="1" customWidth="1"/>
    <col min="2764" max="2764" width="13.85546875" style="4" customWidth="1"/>
    <col min="2765" max="2765" width="13" style="4" customWidth="1"/>
    <col min="2766" max="2766" width="13.42578125" style="4" customWidth="1"/>
    <col min="2767" max="2767" width="11.28515625" style="4" customWidth="1"/>
    <col min="2768" max="2768" width="20.85546875" style="4" bestFit="1" customWidth="1"/>
    <col min="2769" max="2769" width="13.28515625" style="4" customWidth="1"/>
    <col min="2770" max="2770" width="19.7109375" style="4" customWidth="1"/>
    <col min="2771" max="2771" width="11.5703125" style="4" customWidth="1"/>
    <col min="2772" max="2772" width="23.28515625" style="4" customWidth="1"/>
    <col min="2773" max="2773" width="15.5703125" style="4" customWidth="1"/>
    <col min="2774" max="3016" width="9.140625" style="4"/>
    <col min="3017" max="3017" width="3.7109375" style="4" customWidth="1"/>
    <col min="3018" max="3018" width="12.85546875" style="4" customWidth="1"/>
    <col min="3019" max="3019" width="37.5703125" style="4" bestFit="1" customWidth="1"/>
    <col min="3020" max="3020" width="13.85546875" style="4" customWidth="1"/>
    <col min="3021" max="3021" width="13" style="4" customWidth="1"/>
    <col min="3022" max="3022" width="13.42578125" style="4" customWidth="1"/>
    <col min="3023" max="3023" width="11.28515625" style="4" customWidth="1"/>
    <col min="3024" max="3024" width="20.85546875" style="4" bestFit="1" customWidth="1"/>
    <col min="3025" max="3025" width="13.28515625" style="4" customWidth="1"/>
    <col min="3026" max="3026" width="19.7109375" style="4" customWidth="1"/>
    <col min="3027" max="3027" width="11.5703125" style="4" customWidth="1"/>
    <col min="3028" max="3028" width="23.28515625" style="4" customWidth="1"/>
    <col min="3029" max="3029" width="15.5703125" style="4" customWidth="1"/>
    <col min="3030" max="3272" width="9.140625" style="4"/>
    <col min="3273" max="3273" width="3.7109375" style="4" customWidth="1"/>
    <col min="3274" max="3274" width="12.85546875" style="4" customWidth="1"/>
    <col min="3275" max="3275" width="37.5703125" style="4" bestFit="1" customWidth="1"/>
    <col min="3276" max="3276" width="13.85546875" style="4" customWidth="1"/>
    <col min="3277" max="3277" width="13" style="4" customWidth="1"/>
    <col min="3278" max="3278" width="13.42578125" style="4" customWidth="1"/>
    <col min="3279" max="3279" width="11.28515625" style="4" customWidth="1"/>
    <col min="3280" max="3280" width="20.85546875" style="4" bestFit="1" customWidth="1"/>
    <col min="3281" max="3281" width="13.28515625" style="4" customWidth="1"/>
    <col min="3282" max="3282" width="19.7109375" style="4" customWidth="1"/>
    <col min="3283" max="3283" width="11.5703125" style="4" customWidth="1"/>
    <col min="3284" max="3284" width="23.28515625" style="4" customWidth="1"/>
    <col min="3285" max="3285" width="15.5703125" style="4" customWidth="1"/>
    <col min="3286" max="3528" width="9.140625" style="4"/>
    <col min="3529" max="3529" width="3.7109375" style="4" customWidth="1"/>
    <col min="3530" max="3530" width="12.85546875" style="4" customWidth="1"/>
    <col min="3531" max="3531" width="37.5703125" style="4" bestFit="1" customWidth="1"/>
    <col min="3532" max="3532" width="13.85546875" style="4" customWidth="1"/>
    <col min="3533" max="3533" width="13" style="4" customWidth="1"/>
    <col min="3534" max="3534" width="13.42578125" style="4" customWidth="1"/>
    <col min="3535" max="3535" width="11.28515625" style="4" customWidth="1"/>
    <col min="3536" max="3536" width="20.85546875" style="4" bestFit="1" customWidth="1"/>
    <col min="3537" max="3537" width="13.28515625" style="4" customWidth="1"/>
    <col min="3538" max="3538" width="19.7109375" style="4" customWidth="1"/>
    <col min="3539" max="3539" width="11.5703125" style="4" customWidth="1"/>
    <col min="3540" max="3540" width="23.28515625" style="4" customWidth="1"/>
    <col min="3541" max="3541" width="15.5703125" style="4" customWidth="1"/>
    <col min="3542" max="3784" width="9.140625" style="4"/>
    <col min="3785" max="3785" width="3.7109375" style="4" customWidth="1"/>
    <col min="3786" max="3786" width="12.85546875" style="4" customWidth="1"/>
    <col min="3787" max="3787" width="37.5703125" style="4" bestFit="1" customWidth="1"/>
    <col min="3788" max="3788" width="13.85546875" style="4" customWidth="1"/>
    <col min="3789" max="3789" width="13" style="4" customWidth="1"/>
    <col min="3790" max="3790" width="13.42578125" style="4" customWidth="1"/>
    <col min="3791" max="3791" width="11.28515625" style="4" customWidth="1"/>
    <col min="3792" max="3792" width="20.85546875" style="4" bestFit="1" customWidth="1"/>
    <col min="3793" max="3793" width="13.28515625" style="4" customWidth="1"/>
    <col min="3794" max="3794" width="19.7109375" style="4" customWidth="1"/>
    <col min="3795" max="3795" width="11.5703125" style="4" customWidth="1"/>
    <col min="3796" max="3796" width="23.28515625" style="4" customWidth="1"/>
    <col min="3797" max="3797" width="15.5703125" style="4" customWidth="1"/>
    <col min="3798" max="4040" width="9.140625" style="4"/>
    <col min="4041" max="4041" width="3.7109375" style="4" customWidth="1"/>
    <col min="4042" max="4042" width="12.85546875" style="4" customWidth="1"/>
    <col min="4043" max="4043" width="37.5703125" style="4" bestFit="1" customWidth="1"/>
    <col min="4044" max="4044" width="13.85546875" style="4" customWidth="1"/>
    <col min="4045" max="4045" width="13" style="4" customWidth="1"/>
    <col min="4046" max="4046" width="13.42578125" style="4" customWidth="1"/>
    <col min="4047" max="4047" width="11.28515625" style="4" customWidth="1"/>
    <col min="4048" max="4048" width="20.85546875" style="4" bestFit="1" customWidth="1"/>
    <col min="4049" max="4049" width="13.28515625" style="4" customWidth="1"/>
    <col min="4050" max="4050" width="19.7109375" style="4" customWidth="1"/>
    <col min="4051" max="4051" width="11.5703125" style="4" customWidth="1"/>
    <col min="4052" max="4052" width="23.28515625" style="4" customWidth="1"/>
    <col min="4053" max="4053" width="15.5703125" style="4" customWidth="1"/>
    <col min="4054" max="4296" width="9.140625" style="4"/>
    <col min="4297" max="4297" width="3.7109375" style="4" customWidth="1"/>
    <col min="4298" max="4298" width="12.85546875" style="4" customWidth="1"/>
    <col min="4299" max="4299" width="37.5703125" style="4" bestFit="1" customWidth="1"/>
    <col min="4300" max="4300" width="13.85546875" style="4" customWidth="1"/>
    <col min="4301" max="4301" width="13" style="4" customWidth="1"/>
    <col min="4302" max="4302" width="13.42578125" style="4" customWidth="1"/>
    <col min="4303" max="4303" width="11.28515625" style="4" customWidth="1"/>
    <col min="4304" max="4304" width="20.85546875" style="4" bestFit="1" customWidth="1"/>
    <col min="4305" max="4305" width="13.28515625" style="4" customWidth="1"/>
    <col min="4306" max="4306" width="19.7109375" style="4" customWidth="1"/>
    <col min="4307" max="4307" width="11.5703125" style="4" customWidth="1"/>
    <col min="4308" max="4308" width="23.28515625" style="4" customWidth="1"/>
    <col min="4309" max="4309" width="15.5703125" style="4" customWidth="1"/>
    <col min="4310" max="4552" width="9.140625" style="4"/>
    <col min="4553" max="4553" width="3.7109375" style="4" customWidth="1"/>
    <col min="4554" max="4554" width="12.85546875" style="4" customWidth="1"/>
    <col min="4555" max="4555" width="37.5703125" style="4" bestFit="1" customWidth="1"/>
    <col min="4556" max="4556" width="13.85546875" style="4" customWidth="1"/>
    <col min="4557" max="4557" width="13" style="4" customWidth="1"/>
    <col min="4558" max="4558" width="13.42578125" style="4" customWidth="1"/>
    <col min="4559" max="4559" width="11.28515625" style="4" customWidth="1"/>
    <col min="4560" max="4560" width="20.85546875" style="4" bestFit="1" customWidth="1"/>
    <col min="4561" max="4561" width="13.28515625" style="4" customWidth="1"/>
    <col min="4562" max="4562" width="19.7109375" style="4" customWidth="1"/>
    <col min="4563" max="4563" width="11.5703125" style="4" customWidth="1"/>
    <col min="4564" max="4564" width="23.28515625" style="4" customWidth="1"/>
    <col min="4565" max="4565" width="15.5703125" style="4" customWidth="1"/>
    <col min="4566" max="4808" width="9.140625" style="4"/>
    <col min="4809" max="4809" width="3.7109375" style="4" customWidth="1"/>
    <col min="4810" max="4810" width="12.85546875" style="4" customWidth="1"/>
    <col min="4811" max="4811" width="37.5703125" style="4" bestFit="1" customWidth="1"/>
    <col min="4812" max="4812" width="13.85546875" style="4" customWidth="1"/>
    <col min="4813" max="4813" width="13" style="4" customWidth="1"/>
    <col min="4814" max="4814" width="13.42578125" style="4" customWidth="1"/>
    <col min="4815" max="4815" width="11.28515625" style="4" customWidth="1"/>
    <col min="4816" max="4816" width="20.85546875" style="4" bestFit="1" customWidth="1"/>
    <col min="4817" max="4817" width="13.28515625" style="4" customWidth="1"/>
    <col min="4818" max="4818" width="19.7109375" style="4" customWidth="1"/>
    <col min="4819" max="4819" width="11.5703125" style="4" customWidth="1"/>
    <col min="4820" max="4820" width="23.28515625" style="4" customWidth="1"/>
    <col min="4821" max="4821" width="15.5703125" style="4" customWidth="1"/>
    <col min="4822" max="5064" width="9.140625" style="4"/>
    <col min="5065" max="5065" width="3.7109375" style="4" customWidth="1"/>
    <col min="5066" max="5066" width="12.85546875" style="4" customWidth="1"/>
    <col min="5067" max="5067" width="37.5703125" style="4" bestFit="1" customWidth="1"/>
    <col min="5068" max="5068" width="13.85546875" style="4" customWidth="1"/>
    <col min="5069" max="5069" width="13" style="4" customWidth="1"/>
    <col min="5070" max="5070" width="13.42578125" style="4" customWidth="1"/>
    <col min="5071" max="5071" width="11.28515625" style="4" customWidth="1"/>
    <col min="5072" max="5072" width="20.85546875" style="4" bestFit="1" customWidth="1"/>
    <col min="5073" max="5073" width="13.28515625" style="4" customWidth="1"/>
    <col min="5074" max="5074" width="19.7109375" style="4" customWidth="1"/>
    <col min="5075" max="5075" width="11.5703125" style="4" customWidth="1"/>
    <col min="5076" max="5076" width="23.28515625" style="4" customWidth="1"/>
    <col min="5077" max="5077" width="15.5703125" style="4" customWidth="1"/>
    <col min="5078" max="5320" width="9.140625" style="4"/>
    <col min="5321" max="5321" width="3.7109375" style="4" customWidth="1"/>
    <col min="5322" max="5322" width="12.85546875" style="4" customWidth="1"/>
    <col min="5323" max="5323" width="37.5703125" style="4" bestFit="1" customWidth="1"/>
    <col min="5324" max="5324" width="13.85546875" style="4" customWidth="1"/>
    <col min="5325" max="5325" width="13" style="4" customWidth="1"/>
    <col min="5326" max="5326" width="13.42578125" style="4" customWidth="1"/>
    <col min="5327" max="5327" width="11.28515625" style="4" customWidth="1"/>
    <col min="5328" max="5328" width="20.85546875" style="4" bestFit="1" customWidth="1"/>
    <col min="5329" max="5329" width="13.28515625" style="4" customWidth="1"/>
    <col min="5330" max="5330" width="19.7109375" style="4" customWidth="1"/>
    <col min="5331" max="5331" width="11.5703125" style="4" customWidth="1"/>
    <col min="5332" max="5332" width="23.28515625" style="4" customWidth="1"/>
    <col min="5333" max="5333" width="15.5703125" style="4" customWidth="1"/>
    <col min="5334" max="5576" width="9.140625" style="4"/>
    <col min="5577" max="5577" width="3.7109375" style="4" customWidth="1"/>
    <col min="5578" max="5578" width="12.85546875" style="4" customWidth="1"/>
    <col min="5579" max="5579" width="37.5703125" style="4" bestFit="1" customWidth="1"/>
    <col min="5580" max="5580" width="13.85546875" style="4" customWidth="1"/>
    <col min="5581" max="5581" width="13" style="4" customWidth="1"/>
    <col min="5582" max="5582" width="13.42578125" style="4" customWidth="1"/>
    <col min="5583" max="5583" width="11.28515625" style="4" customWidth="1"/>
    <col min="5584" max="5584" width="20.85546875" style="4" bestFit="1" customWidth="1"/>
    <col min="5585" max="5585" width="13.28515625" style="4" customWidth="1"/>
    <col min="5586" max="5586" width="19.7109375" style="4" customWidth="1"/>
    <col min="5587" max="5587" width="11.5703125" style="4" customWidth="1"/>
    <col min="5588" max="5588" width="23.28515625" style="4" customWidth="1"/>
    <col min="5589" max="5589" width="15.5703125" style="4" customWidth="1"/>
    <col min="5590" max="5832" width="9.140625" style="4"/>
    <col min="5833" max="5833" width="3.7109375" style="4" customWidth="1"/>
    <col min="5834" max="5834" width="12.85546875" style="4" customWidth="1"/>
    <col min="5835" max="5835" width="37.5703125" style="4" bestFit="1" customWidth="1"/>
    <col min="5836" max="5836" width="13.85546875" style="4" customWidth="1"/>
    <col min="5837" max="5837" width="13" style="4" customWidth="1"/>
    <col min="5838" max="5838" width="13.42578125" style="4" customWidth="1"/>
    <col min="5839" max="5839" width="11.28515625" style="4" customWidth="1"/>
    <col min="5840" max="5840" width="20.85546875" style="4" bestFit="1" customWidth="1"/>
    <col min="5841" max="5841" width="13.28515625" style="4" customWidth="1"/>
    <col min="5842" max="5842" width="19.7109375" style="4" customWidth="1"/>
    <col min="5843" max="5843" width="11.5703125" style="4" customWidth="1"/>
    <col min="5844" max="5844" width="23.28515625" style="4" customWidth="1"/>
    <col min="5845" max="5845" width="15.5703125" style="4" customWidth="1"/>
    <col min="5846" max="6088" width="9.140625" style="4"/>
    <col min="6089" max="6089" width="3.7109375" style="4" customWidth="1"/>
    <col min="6090" max="6090" width="12.85546875" style="4" customWidth="1"/>
    <col min="6091" max="6091" width="37.5703125" style="4" bestFit="1" customWidth="1"/>
    <col min="6092" max="6092" width="13.85546875" style="4" customWidth="1"/>
    <col min="6093" max="6093" width="13" style="4" customWidth="1"/>
    <col min="6094" max="6094" width="13.42578125" style="4" customWidth="1"/>
    <col min="6095" max="6095" width="11.28515625" style="4" customWidth="1"/>
    <col min="6096" max="6096" width="20.85546875" style="4" bestFit="1" customWidth="1"/>
    <col min="6097" max="6097" width="13.28515625" style="4" customWidth="1"/>
    <col min="6098" max="6098" width="19.7109375" style="4" customWidth="1"/>
    <col min="6099" max="6099" width="11.5703125" style="4" customWidth="1"/>
    <col min="6100" max="6100" width="23.28515625" style="4" customWidth="1"/>
    <col min="6101" max="6101" width="15.5703125" style="4" customWidth="1"/>
    <col min="6102" max="6344" width="9.140625" style="4"/>
    <col min="6345" max="6345" width="3.7109375" style="4" customWidth="1"/>
    <col min="6346" max="6346" width="12.85546875" style="4" customWidth="1"/>
    <col min="6347" max="6347" width="37.5703125" style="4" bestFit="1" customWidth="1"/>
    <col min="6348" max="6348" width="13.85546875" style="4" customWidth="1"/>
    <col min="6349" max="6349" width="13" style="4" customWidth="1"/>
    <col min="6350" max="6350" width="13.42578125" style="4" customWidth="1"/>
    <col min="6351" max="6351" width="11.28515625" style="4" customWidth="1"/>
    <col min="6352" max="6352" width="20.85546875" style="4" bestFit="1" customWidth="1"/>
    <col min="6353" max="6353" width="13.28515625" style="4" customWidth="1"/>
    <col min="6354" max="6354" width="19.7109375" style="4" customWidth="1"/>
    <col min="6355" max="6355" width="11.5703125" style="4" customWidth="1"/>
    <col min="6356" max="6356" width="23.28515625" style="4" customWidth="1"/>
    <col min="6357" max="6357" width="15.5703125" style="4" customWidth="1"/>
    <col min="6358" max="6600" width="9.140625" style="4"/>
    <col min="6601" max="6601" width="3.7109375" style="4" customWidth="1"/>
    <col min="6602" max="6602" width="12.85546875" style="4" customWidth="1"/>
    <col min="6603" max="6603" width="37.5703125" style="4" bestFit="1" customWidth="1"/>
    <col min="6604" max="6604" width="13.85546875" style="4" customWidth="1"/>
    <col min="6605" max="6605" width="13" style="4" customWidth="1"/>
    <col min="6606" max="6606" width="13.42578125" style="4" customWidth="1"/>
    <col min="6607" max="6607" width="11.28515625" style="4" customWidth="1"/>
    <col min="6608" max="6608" width="20.85546875" style="4" bestFit="1" customWidth="1"/>
    <col min="6609" max="6609" width="13.28515625" style="4" customWidth="1"/>
    <col min="6610" max="6610" width="19.7109375" style="4" customWidth="1"/>
    <col min="6611" max="6611" width="11.5703125" style="4" customWidth="1"/>
    <col min="6612" max="6612" width="23.28515625" style="4" customWidth="1"/>
    <col min="6613" max="6613" width="15.5703125" style="4" customWidth="1"/>
    <col min="6614" max="6856" width="9.140625" style="4"/>
    <col min="6857" max="6857" width="3.7109375" style="4" customWidth="1"/>
    <col min="6858" max="6858" width="12.85546875" style="4" customWidth="1"/>
    <col min="6859" max="6859" width="37.5703125" style="4" bestFit="1" customWidth="1"/>
    <col min="6860" max="6860" width="13.85546875" style="4" customWidth="1"/>
    <col min="6861" max="6861" width="13" style="4" customWidth="1"/>
    <col min="6862" max="6862" width="13.42578125" style="4" customWidth="1"/>
    <col min="6863" max="6863" width="11.28515625" style="4" customWidth="1"/>
    <col min="6864" max="6864" width="20.85546875" style="4" bestFit="1" customWidth="1"/>
    <col min="6865" max="6865" width="13.28515625" style="4" customWidth="1"/>
    <col min="6866" max="6866" width="19.7109375" style="4" customWidth="1"/>
    <col min="6867" max="6867" width="11.5703125" style="4" customWidth="1"/>
    <col min="6868" max="6868" width="23.28515625" style="4" customWidth="1"/>
    <col min="6869" max="6869" width="15.5703125" style="4" customWidth="1"/>
    <col min="6870" max="7112" width="9.140625" style="4"/>
    <col min="7113" max="7113" width="3.7109375" style="4" customWidth="1"/>
    <col min="7114" max="7114" width="12.85546875" style="4" customWidth="1"/>
    <col min="7115" max="7115" width="37.5703125" style="4" bestFit="1" customWidth="1"/>
    <col min="7116" max="7116" width="13.85546875" style="4" customWidth="1"/>
    <col min="7117" max="7117" width="13" style="4" customWidth="1"/>
    <col min="7118" max="7118" width="13.42578125" style="4" customWidth="1"/>
    <col min="7119" max="7119" width="11.28515625" style="4" customWidth="1"/>
    <col min="7120" max="7120" width="20.85546875" style="4" bestFit="1" customWidth="1"/>
    <col min="7121" max="7121" width="13.28515625" style="4" customWidth="1"/>
    <col min="7122" max="7122" width="19.7109375" style="4" customWidth="1"/>
    <col min="7123" max="7123" width="11.5703125" style="4" customWidth="1"/>
    <col min="7124" max="7124" width="23.28515625" style="4" customWidth="1"/>
    <col min="7125" max="7125" width="15.5703125" style="4" customWidth="1"/>
    <col min="7126" max="7368" width="9.140625" style="4"/>
    <col min="7369" max="7369" width="3.7109375" style="4" customWidth="1"/>
    <col min="7370" max="7370" width="12.85546875" style="4" customWidth="1"/>
    <col min="7371" max="7371" width="37.5703125" style="4" bestFit="1" customWidth="1"/>
    <col min="7372" max="7372" width="13.85546875" style="4" customWidth="1"/>
    <col min="7373" max="7373" width="13" style="4" customWidth="1"/>
    <col min="7374" max="7374" width="13.42578125" style="4" customWidth="1"/>
    <col min="7375" max="7375" width="11.28515625" style="4" customWidth="1"/>
    <col min="7376" max="7376" width="20.85546875" style="4" bestFit="1" customWidth="1"/>
    <col min="7377" max="7377" width="13.28515625" style="4" customWidth="1"/>
    <col min="7378" max="7378" width="19.7109375" style="4" customWidth="1"/>
    <col min="7379" max="7379" width="11.5703125" style="4" customWidth="1"/>
    <col min="7380" max="7380" width="23.28515625" style="4" customWidth="1"/>
    <col min="7381" max="7381" width="15.5703125" style="4" customWidth="1"/>
    <col min="7382" max="7624" width="9.140625" style="4"/>
    <col min="7625" max="7625" width="3.7109375" style="4" customWidth="1"/>
    <col min="7626" max="7626" width="12.85546875" style="4" customWidth="1"/>
    <col min="7627" max="7627" width="37.5703125" style="4" bestFit="1" customWidth="1"/>
    <col min="7628" max="7628" width="13.85546875" style="4" customWidth="1"/>
    <col min="7629" max="7629" width="13" style="4" customWidth="1"/>
    <col min="7630" max="7630" width="13.42578125" style="4" customWidth="1"/>
    <col min="7631" max="7631" width="11.28515625" style="4" customWidth="1"/>
    <col min="7632" max="7632" width="20.85546875" style="4" bestFit="1" customWidth="1"/>
    <col min="7633" max="7633" width="13.28515625" style="4" customWidth="1"/>
    <col min="7634" max="7634" width="19.7109375" style="4" customWidth="1"/>
    <col min="7635" max="7635" width="11.5703125" style="4" customWidth="1"/>
    <col min="7636" max="7636" width="23.28515625" style="4" customWidth="1"/>
    <col min="7637" max="7637" width="15.5703125" style="4" customWidth="1"/>
    <col min="7638" max="7880" width="9.140625" style="4"/>
    <col min="7881" max="7881" width="3.7109375" style="4" customWidth="1"/>
    <col min="7882" max="7882" width="12.85546875" style="4" customWidth="1"/>
    <col min="7883" max="7883" width="37.5703125" style="4" bestFit="1" customWidth="1"/>
    <col min="7884" max="7884" width="13.85546875" style="4" customWidth="1"/>
    <col min="7885" max="7885" width="13" style="4" customWidth="1"/>
    <col min="7886" max="7886" width="13.42578125" style="4" customWidth="1"/>
    <col min="7887" max="7887" width="11.28515625" style="4" customWidth="1"/>
    <col min="7888" max="7888" width="20.85546875" style="4" bestFit="1" customWidth="1"/>
    <col min="7889" max="7889" width="13.28515625" style="4" customWidth="1"/>
    <col min="7890" max="7890" width="19.7109375" style="4" customWidth="1"/>
    <col min="7891" max="7891" width="11.5703125" style="4" customWidth="1"/>
    <col min="7892" max="7892" width="23.28515625" style="4" customWidth="1"/>
    <col min="7893" max="7893" width="15.5703125" style="4" customWidth="1"/>
    <col min="7894" max="8136" width="9.140625" style="4"/>
    <col min="8137" max="8137" width="3.7109375" style="4" customWidth="1"/>
    <col min="8138" max="8138" width="12.85546875" style="4" customWidth="1"/>
    <col min="8139" max="8139" width="37.5703125" style="4" bestFit="1" customWidth="1"/>
    <col min="8140" max="8140" width="13.85546875" style="4" customWidth="1"/>
    <col min="8141" max="8141" width="13" style="4" customWidth="1"/>
    <col min="8142" max="8142" width="13.42578125" style="4" customWidth="1"/>
    <col min="8143" max="8143" width="11.28515625" style="4" customWidth="1"/>
    <col min="8144" max="8144" width="20.85546875" style="4" bestFit="1" customWidth="1"/>
    <col min="8145" max="8145" width="13.28515625" style="4" customWidth="1"/>
    <col min="8146" max="8146" width="19.7109375" style="4" customWidth="1"/>
    <col min="8147" max="8147" width="11.5703125" style="4" customWidth="1"/>
    <col min="8148" max="8148" width="23.28515625" style="4" customWidth="1"/>
    <col min="8149" max="8149" width="15.5703125" style="4" customWidth="1"/>
    <col min="8150" max="8392" width="9.140625" style="4"/>
    <col min="8393" max="8393" width="3.7109375" style="4" customWidth="1"/>
    <col min="8394" max="8394" width="12.85546875" style="4" customWidth="1"/>
    <col min="8395" max="8395" width="37.5703125" style="4" bestFit="1" customWidth="1"/>
    <col min="8396" max="8396" width="13.85546875" style="4" customWidth="1"/>
    <col min="8397" max="8397" width="13" style="4" customWidth="1"/>
    <col min="8398" max="8398" width="13.42578125" style="4" customWidth="1"/>
    <col min="8399" max="8399" width="11.28515625" style="4" customWidth="1"/>
    <col min="8400" max="8400" width="20.85546875" style="4" bestFit="1" customWidth="1"/>
    <col min="8401" max="8401" width="13.28515625" style="4" customWidth="1"/>
    <col min="8402" max="8402" width="19.7109375" style="4" customWidth="1"/>
    <col min="8403" max="8403" width="11.5703125" style="4" customWidth="1"/>
    <col min="8404" max="8404" width="23.28515625" style="4" customWidth="1"/>
    <col min="8405" max="8405" width="15.5703125" style="4" customWidth="1"/>
    <col min="8406" max="8648" width="9.140625" style="4"/>
    <col min="8649" max="8649" width="3.7109375" style="4" customWidth="1"/>
    <col min="8650" max="8650" width="12.85546875" style="4" customWidth="1"/>
    <col min="8651" max="8651" width="37.5703125" style="4" bestFit="1" customWidth="1"/>
    <col min="8652" max="8652" width="13.85546875" style="4" customWidth="1"/>
    <col min="8653" max="8653" width="13" style="4" customWidth="1"/>
    <col min="8654" max="8654" width="13.42578125" style="4" customWidth="1"/>
    <col min="8655" max="8655" width="11.28515625" style="4" customWidth="1"/>
    <col min="8656" max="8656" width="20.85546875" style="4" bestFit="1" customWidth="1"/>
    <col min="8657" max="8657" width="13.28515625" style="4" customWidth="1"/>
    <col min="8658" max="8658" width="19.7109375" style="4" customWidth="1"/>
    <col min="8659" max="8659" width="11.5703125" style="4" customWidth="1"/>
    <col min="8660" max="8660" width="23.28515625" style="4" customWidth="1"/>
    <col min="8661" max="8661" width="15.5703125" style="4" customWidth="1"/>
    <col min="8662" max="8904" width="9.140625" style="4"/>
    <col min="8905" max="8905" width="3.7109375" style="4" customWidth="1"/>
    <col min="8906" max="8906" width="12.85546875" style="4" customWidth="1"/>
    <col min="8907" max="8907" width="37.5703125" style="4" bestFit="1" customWidth="1"/>
    <col min="8908" max="8908" width="13.85546875" style="4" customWidth="1"/>
    <col min="8909" max="8909" width="13" style="4" customWidth="1"/>
    <col min="8910" max="8910" width="13.42578125" style="4" customWidth="1"/>
    <col min="8911" max="8911" width="11.28515625" style="4" customWidth="1"/>
    <col min="8912" max="8912" width="20.85546875" style="4" bestFit="1" customWidth="1"/>
    <col min="8913" max="8913" width="13.28515625" style="4" customWidth="1"/>
    <col min="8914" max="8914" width="19.7109375" style="4" customWidth="1"/>
    <col min="8915" max="8915" width="11.5703125" style="4" customWidth="1"/>
    <col min="8916" max="8916" width="23.28515625" style="4" customWidth="1"/>
    <col min="8917" max="8917" width="15.5703125" style="4" customWidth="1"/>
    <col min="8918" max="9160" width="9.140625" style="4"/>
    <col min="9161" max="9161" width="3.7109375" style="4" customWidth="1"/>
    <col min="9162" max="9162" width="12.85546875" style="4" customWidth="1"/>
    <col min="9163" max="9163" width="37.5703125" style="4" bestFit="1" customWidth="1"/>
    <col min="9164" max="9164" width="13.85546875" style="4" customWidth="1"/>
    <col min="9165" max="9165" width="13" style="4" customWidth="1"/>
    <col min="9166" max="9166" width="13.42578125" style="4" customWidth="1"/>
    <col min="9167" max="9167" width="11.28515625" style="4" customWidth="1"/>
    <col min="9168" max="9168" width="20.85546875" style="4" bestFit="1" customWidth="1"/>
    <col min="9169" max="9169" width="13.28515625" style="4" customWidth="1"/>
    <col min="9170" max="9170" width="19.7109375" style="4" customWidth="1"/>
    <col min="9171" max="9171" width="11.5703125" style="4" customWidth="1"/>
    <col min="9172" max="9172" width="23.28515625" style="4" customWidth="1"/>
    <col min="9173" max="9173" width="15.5703125" style="4" customWidth="1"/>
    <col min="9174" max="9416" width="9.140625" style="4"/>
    <col min="9417" max="9417" width="3.7109375" style="4" customWidth="1"/>
    <col min="9418" max="9418" width="12.85546875" style="4" customWidth="1"/>
    <col min="9419" max="9419" width="37.5703125" style="4" bestFit="1" customWidth="1"/>
    <col min="9420" max="9420" width="13.85546875" style="4" customWidth="1"/>
    <col min="9421" max="9421" width="13" style="4" customWidth="1"/>
    <col min="9422" max="9422" width="13.42578125" style="4" customWidth="1"/>
    <col min="9423" max="9423" width="11.28515625" style="4" customWidth="1"/>
    <col min="9424" max="9424" width="20.85546875" style="4" bestFit="1" customWidth="1"/>
    <col min="9425" max="9425" width="13.28515625" style="4" customWidth="1"/>
    <col min="9426" max="9426" width="19.7109375" style="4" customWidth="1"/>
    <col min="9427" max="9427" width="11.5703125" style="4" customWidth="1"/>
    <col min="9428" max="9428" width="23.28515625" style="4" customWidth="1"/>
    <col min="9429" max="9429" width="15.5703125" style="4" customWidth="1"/>
    <col min="9430" max="9672" width="9.140625" style="4"/>
    <col min="9673" max="9673" width="3.7109375" style="4" customWidth="1"/>
    <col min="9674" max="9674" width="12.85546875" style="4" customWidth="1"/>
    <col min="9675" max="9675" width="37.5703125" style="4" bestFit="1" customWidth="1"/>
    <col min="9676" max="9676" width="13.85546875" style="4" customWidth="1"/>
    <col min="9677" max="9677" width="13" style="4" customWidth="1"/>
    <col min="9678" max="9678" width="13.42578125" style="4" customWidth="1"/>
    <col min="9679" max="9679" width="11.28515625" style="4" customWidth="1"/>
    <col min="9680" max="9680" width="20.85546875" style="4" bestFit="1" customWidth="1"/>
    <col min="9681" max="9681" width="13.28515625" style="4" customWidth="1"/>
    <col min="9682" max="9682" width="19.7109375" style="4" customWidth="1"/>
    <col min="9683" max="9683" width="11.5703125" style="4" customWidth="1"/>
    <col min="9684" max="9684" width="23.28515625" style="4" customWidth="1"/>
    <col min="9685" max="9685" width="15.5703125" style="4" customWidth="1"/>
    <col min="9686" max="9928" width="9.140625" style="4"/>
    <col min="9929" max="9929" width="3.7109375" style="4" customWidth="1"/>
    <col min="9930" max="9930" width="12.85546875" style="4" customWidth="1"/>
    <col min="9931" max="9931" width="37.5703125" style="4" bestFit="1" customWidth="1"/>
    <col min="9932" max="9932" width="13.85546875" style="4" customWidth="1"/>
    <col min="9933" max="9933" width="13" style="4" customWidth="1"/>
    <col min="9934" max="9934" width="13.42578125" style="4" customWidth="1"/>
    <col min="9935" max="9935" width="11.28515625" style="4" customWidth="1"/>
    <col min="9936" max="9936" width="20.85546875" style="4" bestFit="1" customWidth="1"/>
    <col min="9937" max="9937" width="13.28515625" style="4" customWidth="1"/>
    <col min="9938" max="9938" width="19.7109375" style="4" customWidth="1"/>
    <col min="9939" max="9939" width="11.5703125" style="4" customWidth="1"/>
    <col min="9940" max="9940" width="23.28515625" style="4" customWidth="1"/>
    <col min="9941" max="9941" width="15.5703125" style="4" customWidth="1"/>
    <col min="9942" max="10184" width="9.140625" style="4"/>
    <col min="10185" max="10185" width="3.7109375" style="4" customWidth="1"/>
    <col min="10186" max="10186" width="12.85546875" style="4" customWidth="1"/>
    <col min="10187" max="10187" width="37.5703125" style="4" bestFit="1" customWidth="1"/>
    <col min="10188" max="10188" width="13.85546875" style="4" customWidth="1"/>
    <col min="10189" max="10189" width="13" style="4" customWidth="1"/>
    <col min="10190" max="10190" width="13.42578125" style="4" customWidth="1"/>
    <col min="10191" max="10191" width="11.28515625" style="4" customWidth="1"/>
    <col min="10192" max="10192" width="20.85546875" style="4" bestFit="1" customWidth="1"/>
    <col min="10193" max="10193" width="13.28515625" style="4" customWidth="1"/>
    <col min="10194" max="10194" width="19.7109375" style="4" customWidth="1"/>
    <col min="10195" max="10195" width="11.5703125" style="4" customWidth="1"/>
    <col min="10196" max="10196" width="23.28515625" style="4" customWidth="1"/>
    <col min="10197" max="10197" width="15.5703125" style="4" customWidth="1"/>
    <col min="10198" max="10440" width="9.140625" style="4"/>
    <col min="10441" max="10441" width="3.7109375" style="4" customWidth="1"/>
    <col min="10442" max="10442" width="12.85546875" style="4" customWidth="1"/>
    <col min="10443" max="10443" width="37.5703125" style="4" bestFit="1" customWidth="1"/>
    <col min="10444" max="10444" width="13.85546875" style="4" customWidth="1"/>
    <col min="10445" max="10445" width="13" style="4" customWidth="1"/>
    <col min="10446" max="10446" width="13.42578125" style="4" customWidth="1"/>
    <col min="10447" max="10447" width="11.28515625" style="4" customWidth="1"/>
    <col min="10448" max="10448" width="20.85546875" style="4" bestFit="1" customWidth="1"/>
    <col min="10449" max="10449" width="13.28515625" style="4" customWidth="1"/>
    <col min="10450" max="10450" width="19.7109375" style="4" customWidth="1"/>
    <col min="10451" max="10451" width="11.5703125" style="4" customWidth="1"/>
    <col min="10452" max="10452" width="23.28515625" style="4" customWidth="1"/>
    <col min="10453" max="10453" width="15.5703125" style="4" customWidth="1"/>
    <col min="10454" max="10696" width="9.140625" style="4"/>
    <col min="10697" max="10697" width="3.7109375" style="4" customWidth="1"/>
    <col min="10698" max="10698" width="12.85546875" style="4" customWidth="1"/>
    <col min="10699" max="10699" width="37.5703125" style="4" bestFit="1" customWidth="1"/>
    <col min="10700" max="10700" width="13.85546875" style="4" customWidth="1"/>
    <col min="10701" max="10701" width="13" style="4" customWidth="1"/>
    <col min="10702" max="10702" width="13.42578125" style="4" customWidth="1"/>
    <col min="10703" max="10703" width="11.28515625" style="4" customWidth="1"/>
    <col min="10704" max="10704" width="20.85546875" style="4" bestFit="1" customWidth="1"/>
    <col min="10705" max="10705" width="13.28515625" style="4" customWidth="1"/>
    <col min="10706" max="10706" width="19.7109375" style="4" customWidth="1"/>
    <col min="10707" max="10707" width="11.5703125" style="4" customWidth="1"/>
    <col min="10708" max="10708" width="23.28515625" style="4" customWidth="1"/>
    <col min="10709" max="10709" width="15.5703125" style="4" customWidth="1"/>
    <col min="10710" max="10952" width="9.140625" style="4"/>
    <col min="10953" max="10953" width="3.7109375" style="4" customWidth="1"/>
    <col min="10954" max="10954" width="12.85546875" style="4" customWidth="1"/>
    <col min="10955" max="10955" width="37.5703125" style="4" bestFit="1" customWidth="1"/>
    <col min="10956" max="10956" width="13.85546875" style="4" customWidth="1"/>
    <col min="10957" max="10957" width="13" style="4" customWidth="1"/>
    <col min="10958" max="10958" width="13.42578125" style="4" customWidth="1"/>
    <col min="10959" max="10959" width="11.28515625" style="4" customWidth="1"/>
    <col min="10960" max="10960" width="20.85546875" style="4" bestFit="1" customWidth="1"/>
    <col min="10961" max="10961" width="13.28515625" style="4" customWidth="1"/>
    <col min="10962" max="10962" width="19.7109375" style="4" customWidth="1"/>
    <col min="10963" max="10963" width="11.5703125" style="4" customWidth="1"/>
    <col min="10964" max="10964" width="23.28515625" style="4" customWidth="1"/>
    <col min="10965" max="10965" width="15.5703125" style="4" customWidth="1"/>
    <col min="10966" max="11208" width="9.140625" style="4"/>
    <col min="11209" max="11209" width="3.7109375" style="4" customWidth="1"/>
    <col min="11210" max="11210" width="12.85546875" style="4" customWidth="1"/>
    <col min="11211" max="11211" width="37.5703125" style="4" bestFit="1" customWidth="1"/>
    <col min="11212" max="11212" width="13.85546875" style="4" customWidth="1"/>
    <col min="11213" max="11213" width="13" style="4" customWidth="1"/>
    <col min="11214" max="11214" width="13.42578125" style="4" customWidth="1"/>
    <col min="11215" max="11215" width="11.28515625" style="4" customWidth="1"/>
    <col min="11216" max="11216" width="20.85546875" style="4" bestFit="1" customWidth="1"/>
    <col min="11217" max="11217" width="13.28515625" style="4" customWidth="1"/>
    <col min="11218" max="11218" width="19.7109375" style="4" customWidth="1"/>
    <col min="11219" max="11219" width="11.5703125" style="4" customWidth="1"/>
    <col min="11220" max="11220" width="23.28515625" style="4" customWidth="1"/>
    <col min="11221" max="11221" width="15.5703125" style="4" customWidth="1"/>
    <col min="11222" max="11464" width="9.140625" style="4"/>
    <col min="11465" max="11465" width="3.7109375" style="4" customWidth="1"/>
    <col min="11466" max="11466" width="12.85546875" style="4" customWidth="1"/>
    <col min="11467" max="11467" width="37.5703125" style="4" bestFit="1" customWidth="1"/>
    <col min="11468" max="11468" width="13.85546875" style="4" customWidth="1"/>
    <col min="11469" max="11469" width="13" style="4" customWidth="1"/>
    <col min="11470" max="11470" width="13.42578125" style="4" customWidth="1"/>
    <col min="11471" max="11471" width="11.28515625" style="4" customWidth="1"/>
    <col min="11472" max="11472" width="20.85546875" style="4" bestFit="1" customWidth="1"/>
    <col min="11473" max="11473" width="13.28515625" style="4" customWidth="1"/>
    <col min="11474" max="11474" width="19.7109375" style="4" customWidth="1"/>
    <col min="11475" max="11475" width="11.5703125" style="4" customWidth="1"/>
    <col min="11476" max="11476" width="23.28515625" style="4" customWidth="1"/>
    <col min="11477" max="11477" width="15.5703125" style="4" customWidth="1"/>
    <col min="11478" max="11720" width="9.140625" style="4"/>
    <col min="11721" max="11721" width="3.7109375" style="4" customWidth="1"/>
    <col min="11722" max="11722" width="12.85546875" style="4" customWidth="1"/>
    <col min="11723" max="11723" width="37.5703125" style="4" bestFit="1" customWidth="1"/>
    <col min="11724" max="11724" width="13.85546875" style="4" customWidth="1"/>
    <col min="11725" max="11725" width="13" style="4" customWidth="1"/>
    <col min="11726" max="11726" width="13.42578125" style="4" customWidth="1"/>
    <col min="11727" max="11727" width="11.28515625" style="4" customWidth="1"/>
    <col min="11728" max="11728" width="20.85546875" style="4" bestFit="1" customWidth="1"/>
    <col min="11729" max="11729" width="13.28515625" style="4" customWidth="1"/>
    <col min="11730" max="11730" width="19.7109375" style="4" customWidth="1"/>
    <col min="11731" max="11731" width="11.5703125" style="4" customWidth="1"/>
    <col min="11732" max="11732" width="23.28515625" style="4" customWidth="1"/>
    <col min="11733" max="11733" width="15.5703125" style="4" customWidth="1"/>
    <col min="11734" max="11976" width="9.140625" style="4"/>
    <col min="11977" max="11977" width="3.7109375" style="4" customWidth="1"/>
    <col min="11978" max="11978" width="12.85546875" style="4" customWidth="1"/>
    <col min="11979" max="11979" width="37.5703125" style="4" bestFit="1" customWidth="1"/>
    <col min="11980" max="11980" width="13.85546875" style="4" customWidth="1"/>
    <col min="11981" max="11981" width="13" style="4" customWidth="1"/>
    <col min="11982" max="11982" width="13.42578125" style="4" customWidth="1"/>
    <col min="11983" max="11983" width="11.28515625" style="4" customWidth="1"/>
    <col min="11984" max="11984" width="20.85546875" style="4" bestFit="1" customWidth="1"/>
    <col min="11985" max="11985" width="13.28515625" style="4" customWidth="1"/>
    <col min="11986" max="11986" width="19.7109375" style="4" customWidth="1"/>
    <col min="11987" max="11987" width="11.5703125" style="4" customWidth="1"/>
    <col min="11988" max="11988" width="23.28515625" style="4" customWidth="1"/>
    <col min="11989" max="11989" width="15.5703125" style="4" customWidth="1"/>
    <col min="11990" max="12232" width="9.140625" style="4"/>
    <col min="12233" max="12233" width="3.7109375" style="4" customWidth="1"/>
    <col min="12234" max="12234" width="12.85546875" style="4" customWidth="1"/>
    <col min="12235" max="12235" width="37.5703125" style="4" bestFit="1" customWidth="1"/>
    <col min="12236" max="12236" width="13.85546875" style="4" customWidth="1"/>
    <col min="12237" max="12237" width="13" style="4" customWidth="1"/>
    <col min="12238" max="12238" width="13.42578125" style="4" customWidth="1"/>
    <col min="12239" max="12239" width="11.28515625" style="4" customWidth="1"/>
    <col min="12240" max="12240" width="20.85546875" style="4" bestFit="1" customWidth="1"/>
    <col min="12241" max="12241" width="13.28515625" style="4" customWidth="1"/>
    <col min="12242" max="12242" width="19.7109375" style="4" customWidth="1"/>
    <col min="12243" max="12243" width="11.5703125" style="4" customWidth="1"/>
    <col min="12244" max="12244" width="23.28515625" style="4" customWidth="1"/>
    <col min="12245" max="12245" width="15.5703125" style="4" customWidth="1"/>
    <col min="12246" max="12488" width="9.140625" style="4"/>
    <col min="12489" max="12489" width="3.7109375" style="4" customWidth="1"/>
    <col min="12490" max="12490" width="12.85546875" style="4" customWidth="1"/>
    <col min="12491" max="12491" width="37.5703125" style="4" bestFit="1" customWidth="1"/>
    <col min="12492" max="12492" width="13.85546875" style="4" customWidth="1"/>
    <col min="12493" max="12493" width="13" style="4" customWidth="1"/>
    <col min="12494" max="12494" width="13.42578125" style="4" customWidth="1"/>
    <col min="12495" max="12495" width="11.28515625" style="4" customWidth="1"/>
    <col min="12496" max="12496" width="20.85546875" style="4" bestFit="1" customWidth="1"/>
    <col min="12497" max="12497" width="13.28515625" style="4" customWidth="1"/>
    <col min="12498" max="12498" width="19.7109375" style="4" customWidth="1"/>
    <col min="12499" max="12499" width="11.5703125" style="4" customWidth="1"/>
    <col min="12500" max="12500" width="23.28515625" style="4" customWidth="1"/>
    <col min="12501" max="12501" width="15.5703125" style="4" customWidth="1"/>
    <col min="12502" max="12744" width="9.140625" style="4"/>
    <col min="12745" max="12745" width="3.7109375" style="4" customWidth="1"/>
    <col min="12746" max="12746" width="12.85546875" style="4" customWidth="1"/>
    <col min="12747" max="12747" width="37.5703125" style="4" bestFit="1" customWidth="1"/>
    <col min="12748" max="12748" width="13.85546875" style="4" customWidth="1"/>
    <col min="12749" max="12749" width="13" style="4" customWidth="1"/>
    <col min="12750" max="12750" width="13.42578125" style="4" customWidth="1"/>
    <col min="12751" max="12751" width="11.28515625" style="4" customWidth="1"/>
    <col min="12752" max="12752" width="20.85546875" style="4" bestFit="1" customWidth="1"/>
    <col min="12753" max="12753" width="13.28515625" style="4" customWidth="1"/>
    <col min="12754" max="12754" width="19.7109375" style="4" customWidth="1"/>
    <col min="12755" max="12755" width="11.5703125" style="4" customWidth="1"/>
    <col min="12756" max="12756" width="23.28515625" style="4" customWidth="1"/>
    <col min="12757" max="12757" width="15.5703125" style="4" customWidth="1"/>
    <col min="12758" max="13000" width="9.140625" style="4"/>
    <col min="13001" max="13001" width="3.7109375" style="4" customWidth="1"/>
    <col min="13002" max="13002" width="12.85546875" style="4" customWidth="1"/>
    <col min="13003" max="13003" width="37.5703125" style="4" bestFit="1" customWidth="1"/>
    <col min="13004" max="13004" width="13.85546875" style="4" customWidth="1"/>
    <col min="13005" max="13005" width="13" style="4" customWidth="1"/>
    <col min="13006" max="13006" width="13.42578125" style="4" customWidth="1"/>
    <col min="13007" max="13007" width="11.28515625" style="4" customWidth="1"/>
    <col min="13008" max="13008" width="20.85546875" style="4" bestFit="1" customWidth="1"/>
    <col min="13009" max="13009" width="13.28515625" style="4" customWidth="1"/>
    <col min="13010" max="13010" width="19.7109375" style="4" customWidth="1"/>
    <col min="13011" max="13011" width="11.5703125" style="4" customWidth="1"/>
    <col min="13012" max="13012" width="23.28515625" style="4" customWidth="1"/>
    <col min="13013" max="13013" width="15.5703125" style="4" customWidth="1"/>
    <col min="13014" max="13256" width="9.140625" style="4"/>
    <col min="13257" max="13257" width="3.7109375" style="4" customWidth="1"/>
    <col min="13258" max="13258" width="12.85546875" style="4" customWidth="1"/>
    <col min="13259" max="13259" width="37.5703125" style="4" bestFit="1" customWidth="1"/>
    <col min="13260" max="13260" width="13.85546875" style="4" customWidth="1"/>
    <col min="13261" max="13261" width="13" style="4" customWidth="1"/>
    <col min="13262" max="13262" width="13.42578125" style="4" customWidth="1"/>
    <col min="13263" max="13263" width="11.28515625" style="4" customWidth="1"/>
    <col min="13264" max="13264" width="20.85546875" style="4" bestFit="1" customWidth="1"/>
    <col min="13265" max="13265" width="13.28515625" style="4" customWidth="1"/>
    <col min="13266" max="13266" width="19.7109375" style="4" customWidth="1"/>
    <col min="13267" max="13267" width="11.5703125" style="4" customWidth="1"/>
    <col min="13268" max="13268" width="23.28515625" style="4" customWidth="1"/>
    <col min="13269" max="13269" width="15.5703125" style="4" customWidth="1"/>
    <col min="13270" max="13512" width="9.140625" style="4"/>
    <col min="13513" max="13513" width="3.7109375" style="4" customWidth="1"/>
    <col min="13514" max="13514" width="12.85546875" style="4" customWidth="1"/>
    <col min="13515" max="13515" width="37.5703125" style="4" bestFit="1" customWidth="1"/>
    <col min="13516" max="13516" width="13.85546875" style="4" customWidth="1"/>
    <col min="13517" max="13517" width="13" style="4" customWidth="1"/>
    <col min="13518" max="13518" width="13.42578125" style="4" customWidth="1"/>
    <col min="13519" max="13519" width="11.28515625" style="4" customWidth="1"/>
    <col min="13520" max="13520" width="20.85546875" style="4" bestFit="1" customWidth="1"/>
    <col min="13521" max="13521" width="13.28515625" style="4" customWidth="1"/>
    <col min="13522" max="13522" width="19.7109375" style="4" customWidth="1"/>
    <col min="13523" max="13523" width="11.5703125" style="4" customWidth="1"/>
    <col min="13524" max="13524" width="23.28515625" style="4" customWidth="1"/>
    <col min="13525" max="13525" width="15.5703125" style="4" customWidth="1"/>
    <col min="13526" max="13768" width="9.140625" style="4"/>
    <col min="13769" max="13769" width="3.7109375" style="4" customWidth="1"/>
    <col min="13770" max="13770" width="12.85546875" style="4" customWidth="1"/>
    <col min="13771" max="13771" width="37.5703125" style="4" bestFit="1" customWidth="1"/>
    <col min="13772" max="13772" width="13.85546875" style="4" customWidth="1"/>
    <col min="13773" max="13773" width="13" style="4" customWidth="1"/>
    <col min="13774" max="13774" width="13.42578125" style="4" customWidth="1"/>
    <col min="13775" max="13775" width="11.28515625" style="4" customWidth="1"/>
    <col min="13776" max="13776" width="20.85546875" style="4" bestFit="1" customWidth="1"/>
    <col min="13777" max="13777" width="13.28515625" style="4" customWidth="1"/>
    <col min="13778" max="13778" width="19.7109375" style="4" customWidth="1"/>
    <col min="13779" max="13779" width="11.5703125" style="4" customWidth="1"/>
    <col min="13780" max="13780" width="23.28515625" style="4" customWidth="1"/>
    <col min="13781" max="13781" width="15.5703125" style="4" customWidth="1"/>
    <col min="13782" max="14024" width="9.140625" style="4"/>
    <col min="14025" max="14025" width="3.7109375" style="4" customWidth="1"/>
    <col min="14026" max="14026" width="12.85546875" style="4" customWidth="1"/>
    <col min="14027" max="14027" width="37.5703125" style="4" bestFit="1" customWidth="1"/>
    <col min="14028" max="14028" width="13.85546875" style="4" customWidth="1"/>
    <col min="14029" max="14029" width="13" style="4" customWidth="1"/>
    <col min="14030" max="14030" width="13.42578125" style="4" customWidth="1"/>
    <col min="14031" max="14031" width="11.28515625" style="4" customWidth="1"/>
    <col min="14032" max="14032" width="20.85546875" style="4" bestFit="1" customWidth="1"/>
    <col min="14033" max="14033" width="13.28515625" style="4" customWidth="1"/>
    <col min="14034" max="14034" width="19.7109375" style="4" customWidth="1"/>
    <col min="14035" max="14035" width="11.5703125" style="4" customWidth="1"/>
    <col min="14036" max="14036" width="23.28515625" style="4" customWidth="1"/>
    <col min="14037" max="14037" width="15.5703125" style="4" customWidth="1"/>
    <col min="14038" max="14280" width="9.140625" style="4"/>
    <col min="14281" max="14281" width="3.7109375" style="4" customWidth="1"/>
    <col min="14282" max="14282" width="12.85546875" style="4" customWidth="1"/>
    <col min="14283" max="14283" width="37.5703125" style="4" bestFit="1" customWidth="1"/>
    <col min="14284" max="14284" width="13.85546875" style="4" customWidth="1"/>
    <col min="14285" max="14285" width="13" style="4" customWidth="1"/>
    <col min="14286" max="14286" width="13.42578125" style="4" customWidth="1"/>
    <col min="14287" max="14287" width="11.28515625" style="4" customWidth="1"/>
    <col min="14288" max="14288" width="20.85546875" style="4" bestFit="1" customWidth="1"/>
    <col min="14289" max="14289" width="13.28515625" style="4" customWidth="1"/>
    <col min="14290" max="14290" width="19.7109375" style="4" customWidth="1"/>
    <col min="14291" max="14291" width="11.5703125" style="4" customWidth="1"/>
    <col min="14292" max="14292" width="23.28515625" style="4" customWidth="1"/>
    <col min="14293" max="14293" width="15.5703125" style="4" customWidth="1"/>
    <col min="14294" max="14536" width="9.140625" style="4"/>
    <col min="14537" max="14537" width="3.7109375" style="4" customWidth="1"/>
    <col min="14538" max="14538" width="12.85546875" style="4" customWidth="1"/>
    <col min="14539" max="14539" width="37.5703125" style="4" bestFit="1" customWidth="1"/>
    <col min="14540" max="14540" width="13.85546875" style="4" customWidth="1"/>
    <col min="14541" max="14541" width="13" style="4" customWidth="1"/>
    <col min="14542" max="14542" width="13.42578125" style="4" customWidth="1"/>
    <col min="14543" max="14543" width="11.28515625" style="4" customWidth="1"/>
    <col min="14544" max="14544" width="20.85546875" style="4" bestFit="1" customWidth="1"/>
    <col min="14545" max="14545" width="13.28515625" style="4" customWidth="1"/>
    <col min="14546" max="14546" width="19.7109375" style="4" customWidth="1"/>
    <col min="14547" max="14547" width="11.5703125" style="4" customWidth="1"/>
    <col min="14548" max="14548" width="23.28515625" style="4" customWidth="1"/>
    <col min="14549" max="14549" width="15.5703125" style="4" customWidth="1"/>
    <col min="14550" max="14792" width="9.140625" style="4"/>
    <col min="14793" max="14793" width="3.7109375" style="4" customWidth="1"/>
    <col min="14794" max="14794" width="12.85546875" style="4" customWidth="1"/>
    <col min="14795" max="14795" width="37.5703125" style="4" bestFit="1" customWidth="1"/>
    <col min="14796" max="14796" width="13.85546875" style="4" customWidth="1"/>
    <col min="14797" max="14797" width="13" style="4" customWidth="1"/>
    <col min="14798" max="14798" width="13.42578125" style="4" customWidth="1"/>
    <col min="14799" max="14799" width="11.28515625" style="4" customWidth="1"/>
    <col min="14800" max="14800" width="20.85546875" style="4" bestFit="1" customWidth="1"/>
    <col min="14801" max="14801" width="13.28515625" style="4" customWidth="1"/>
    <col min="14802" max="14802" width="19.7109375" style="4" customWidth="1"/>
    <col min="14803" max="14803" width="11.5703125" style="4" customWidth="1"/>
    <col min="14804" max="14804" width="23.28515625" style="4" customWidth="1"/>
    <col min="14805" max="14805" width="15.5703125" style="4" customWidth="1"/>
    <col min="14806" max="15048" width="9.140625" style="4"/>
    <col min="15049" max="15049" width="3.7109375" style="4" customWidth="1"/>
    <col min="15050" max="15050" width="12.85546875" style="4" customWidth="1"/>
    <col min="15051" max="15051" width="37.5703125" style="4" bestFit="1" customWidth="1"/>
    <col min="15052" max="15052" width="13.85546875" style="4" customWidth="1"/>
    <col min="15053" max="15053" width="13" style="4" customWidth="1"/>
    <col min="15054" max="15054" width="13.42578125" style="4" customWidth="1"/>
    <col min="15055" max="15055" width="11.28515625" style="4" customWidth="1"/>
    <col min="15056" max="15056" width="20.85546875" style="4" bestFit="1" customWidth="1"/>
    <col min="15057" max="15057" width="13.28515625" style="4" customWidth="1"/>
    <col min="15058" max="15058" width="19.7109375" style="4" customWidth="1"/>
    <col min="15059" max="15059" width="11.5703125" style="4" customWidth="1"/>
    <col min="15060" max="15060" width="23.28515625" style="4" customWidth="1"/>
    <col min="15061" max="15061" width="15.5703125" style="4" customWidth="1"/>
    <col min="15062" max="15304" width="9.140625" style="4"/>
    <col min="15305" max="15305" width="3.7109375" style="4" customWidth="1"/>
    <col min="15306" max="15306" width="12.85546875" style="4" customWidth="1"/>
    <col min="15307" max="15307" width="37.5703125" style="4" bestFit="1" customWidth="1"/>
    <col min="15308" max="15308" width="13.85546875" style="4" customWidth="1"/>
    <col min="15309" max="15309" width="13" style="4" customWidth="1"/>
    <col min="15310" max="15310" width="13.42578125" style="4" customWidth="1"/>
    <col min="15311" max="15311" width="11.28515625" style="4" customWidth="1"/>
    <col min="15312" max="15312" width="20.85546875" style="4" bestFit="1" customWidth="1"/>
    <col min="15313" max="15313" width="13.28515625" style="4" customWidth="1"/>
    <col min="15314" max="15314" width="19.7109375" style="4" customWidth="1"/>
    <col min="15315" max="15315" width="11.5703125" style="4" customWidth="1"/>
    <col min="15316" max="15316" width="23.28515625" style="4" customWidth="1"/>
    <col min="15317" max="15317" width="15.5703125" style="4" customWidth="1"/>
    <col min="15318" max="15560" width="9.140625" style="4"/>
    <col min="15561" max="15561" width="3.7109375" style="4" customWidth="1"/>
    <col min="15562" max="15562" width="12.85546875" style="4" customWidth="1"/>
    <col min="15563" max="15563" width="37.5703125" style="4" bestFit="1" customWidth="1"/>
    <col min="15564" max="15564" width="13.85546875" style="4" customWidth="1"/>
    <col min="15565" max="15565" width="13" style="4" customWidth="1"/>
    <col min="15566" max="15566" width="13.42578125" style="4" customWidth="1"/>
    <col min="15567" max="15567" width="11.28515625" style="4" customWidth="1"/>
    <col min="15568" max="15568" width="20.85546875" style="4" bestFit="1" customWidth="1"/>
    <col min="15569" max="15569" width="13.28515625" style="4" customWidth="1"/>
    <col min="15570" max="15570" width="19.7109375" style="4" customWidth="1"/>
    <col min="15571" max="15571" width="11.5703125" style="4" customWidth="1"/>
    <col min="15572" max="15572" width="23.28515625" style="4" customWidth="1"/>
    <col min="15573" max="15573" width="15.5703125" style="4" customWidth="1"/>
    <col min="15574" max="15816" width="9.140625" style="4"/>
    <col min="15817" max="15817" width="3.7109375" style="4" customWidth="1"/>
    <col min="15818" max="15818" width="12.85546875" style="4" customWidth="1"/>
    <col min="15819" max="15819" width="37.5703125" style="4" bestFit="1" customWidth="1"/>
    <col min="15820" max="15820" width="13.85546875" style="4" customWidth="1"/>
    <col min="15821" max="15821" width="13" style="4" customWidth="1"/>
    <col min="15822" max="15822" width="13.42578125" style="4" customWidth="1"/>
    <col min="15823" max="15823" width="11.28515625" style="4" customWidth="1"/>
    <col min="15824" max="15824" width="20.85546875" style="4" bestFit="1" customWidth="1"/>
    <col min="15825" max="15825" width="13.28515625" style="4" customWidth="1"/>
    <col min="15826" max="15826" width="19.7109375" style="4" customWidth="1"/>
    <col min="15827" max="15827" width="11.5703125" style="4" customWidth="1"/>
    <col min="15828" max="15828" width="23.28515625" style="4" customWidth="1"/>
    <col min="15829" max="15829" width="15.5703125" style="4" customWidth="1"/>
    <col min="15830" max="16072" width="9.140625" style="4"/>
    <col min="16073" max="16073" width="3.7109375" style="4" customWidth="1"/>
    <col min="16074" max="16074" width="12.85546875" style="4" customWidth="1"/>
    <col min="16075" max="16075" width="37.5703125" style="4" bestFit="1" customWidth="1"/>
    <col min="16076" max="16076" width="13.85546875" style="4" customWidth="1"/>
    <col min="16077" max="16077" width="13" style="4" customWidth="1"/>
    <col min="16078" max="16078" width="13.42578125" style="4" customWidth="1"/>
    <col min="16079" max="16079" width="11.28515625" style="4" customWidth="1"/>
    <col min="16080" max="16080" width="20.85546875" style="4" bestFit="1" customWidth="1"/>
    <col min="16081" max="16081" width="13.28515625" style="4" customWidth="1"/>
    <col min="16082" max="16082" width="19.7109375" style="4" customWidth="1"/>
    <col min="16083" max="16083" width="11.5703125" style="4" customWidth="1"/>
    <col min="16084" max="16084" width="23.28515625" style="4" customWidth="1"/>
    <col min="16085" max="16085" width="15.5703125" style="4" customWidth="1"/>
    <col min="16086" max="16384" width="9.140625" style="4"/>
  </cols>
  <sheetData>
    <row r="1" spans="1:28" ht="34.5" customHeight="1" x14ac:dyDescent="0.2">
      <c r="A1" s="78"/>
      <c r="B1" s="79"/>
      <c r="C1" s="79"/>
      <c r="D1" s="3"/>
      <c r="V1" s="84" t="s">
        <v>120</v>
      </c>
      <c r="W1" s="84"/>
      <c r="X1" s="84"/>
      <c r="Y1" s="84"/>
      <c r="Z1" s="84"/>
    </row>
    <row r="2" spans="1:28" s="13" customFormat="1" ht="101.25" x14ac:dyDescent="0.25">
      <c r="A2" s="6" t="s">
        <v>15</v>
      </c>
      <c r="B2" s="7" t="s">
        <v>16</v>
      </c>
      <c r="C2" s="8" t="s">
        <v>17</v>
      </c>
      <c r="D2" s="8" t="s">
        <v>18</v>
      </c>
      <c r="E2" s="9"/>
      <c r="F2" s="10" t="s">
        <v>19</v>
      </c>
      <c r="G2" s="8" t="s">
        <v>20</v>
      </c>
      <c r="H2" s="8" t="s">
        <v>21</v>
      </c>
      <c r="I2" s="8" t="s">
        <v>22</v>
      </c>
      <c r="J2" s="10" t="s">
        <v>23</v>
      </c>
      <c r="K2" s="11" t="s">
        <v>24</v>
      </c>
      <c r="L2" s="11" t="s">
        <v>25</v>
      </c>
      <c r="M2" s="10" t="s">
        <v>26</v>
      </c>
      <c r="N2" s="10" t="s">
        <v>27</v>
      </c>
      <c r="O2" s="12" t="s">
        <v>28</v>
      </c>
      <c r="P2" s="9" t="s">
        <v>115</v>
      </c>
      <c r="Q2" s="9" t="s">
        <v>116</v>
      </c>
      <c r="R2" s="9" t="s">
        <v>117</v>
      </c>
      <c r="S2" s="9" t="s">
        <v>118</v>
      </c>
      <c r="T2" s="9" t="s">
        <v>119</v>
      </c>
      <c r="V2" s="9" t="s">
        <v>115</v>
      </c>
      <c r="W2" s="9" t="s">
        <v>116</v>
      </c>
      <c r="X2" s="9" t="s">
        <v>117</v>
      </c>
      <c r="Y2" s="9" t="s">
        <v>118</v>
      </c>
      <c r="Z2" s="9" t="s">
        <v>119</v>
      </c>
    </row>
    <row r="3" spans="1:28" s="13" customFormat="1" ht="11.25" customHeight="1" x14ac:dyDescent="0.25">
      <c r="A3" s="6"/>
      <c r="B3" s="7"/>
      <c r="C3" s="8"/>
      <c r="D3" s="8"/>
      <c r="E3" s="9"/>
      <c r="F3" s="9"/>
      <c r="G3" s="14">
        <v>0.8</v>
      </c>
      <c r="H3" s="14">
        <v>0.2</v>
      </c>
      <c r="I3" s="14">
        <v>0.75</v>
      </c>
      <c r="J3" s="9"/>
      <c r="K3" s="11"/>
      <c r="L3" s="11"/>
      <c r="M3" s="10"/>
      <c r="N3" s="10"/>
      <c r="P3" s="9"/>
      <c r="Q3" s="9"/>
      <c r="R3" s="9"/>
      <c r="S3" s="9"/>
      <c r="T3" s="9"/>
      <c r="V3" s="9"/>
      <c r="W3" s="9"/>
      <c r="X3" s="9"/>
      <c r="Y3" s="9"/>
      <c r="Z3" s="9"/>
    </row>
    <row r="4" spans="1:28" ht="25.5" x14ac:dyDescent="0.2">
      <c r="A4" s="80" t="s">
        <v>29</v>
      </c>
      <c r="B4" s="15" t="s">
        <v>30</v>
      </c>
      <c r="C4" s="16">
        <f>177214+154067</f>
        <v>331281</v>
      </c>
      <c r="D4" s="16">
        <f>40684+8088+59227</f>
        <v>107999</v>
      </c>
      <c r="F4" s="81">
        <f>SUM(D4:D8)</f>
        <v>375720</v>
      </c>
      <c r="G4" s="17">
        <f>D4*$G$3</f>
        <v>86399.200000000012</v>
      </c>
      <c r="H4" s="17">
        <f>G4-G4*$H$3</f>
        <v>69119.360000000015</v>
      </c>
      <c r="I4" s="17">
        <f>H4*$I$3</f>
        <v>51839.520000000011</v>
      </c>
      <c r="J4" s="81">
        <f>SUM(I4:I8)</f>
        <v>180345.60000000001</v>
      </c>
      <c r="K4" s="77">
        <v>10000</v>
      </c>
      <c r="L4" s="77">
        <f>K4*40/100</f>
        <v>4000</v>
      </c>
      <c r="M4" s="18">
        <v>13</v>
      </c>
      <c r="N4" s="19">
        <v>3</v>
      </c>
      <c r="O4" s="20">
        <f t="shared" ref="O4:O35" si="0">N4-M4</f>
        <v>-10</v>
      </c>
      <c r="P4" s="23">
        <v>27</v>
      </c>
      <c r="Q4" s="23">
        <v>10</v>
      </c>
      <c r="R4" s="23">
        <v>19</v>
      </c>
      <c r="S4" s="23">
        <f>Q4+R4</f>
        <v>29</v>
      </c>
      <c r="T4" s="23">
        <v>25</v>
      </c>
      <c r="V4" s="74">
        <v>3</v>
      </c>
      <c r="W4" s="74"/>
      <c r="X4" s="74"/>
      <c r="Y4" s="74">
        <v>4</v>
      </c>
      <c r="Z4" s="74">
        <v>4</v>
      </c>
      <c r="AB4" s="17"/>
    </row>
    <row r="5" spans="1:28" ht="12.75" customHeight="1" x14ac:dyDescent="0.2">
      <c r="A5" s="80"/>
      <c r="B5" s="21" t="s">
        <v>31</v>
      </c>
      <c r="C5" s="22">
        <f>70018+65230</f>
        <v>135248</v>
      </c>
      <c r="D5" s="22">
        <f>15209+2812+31275</f>
        <v>49296</v>
      </c>
      <c r="F5" s="77"/>
      <c r="G5" s="17">
        <f t="shared" ref="G5:G68" si="1">D5*$G$3</f>
        <v>39436.800000000003</v>
      </c>
      <c r="H5" s="17">
        <f t="shared" ref="H5:H68" si="2">G5-G5*$H$3</f>
        <v>31549.440000000002</v>
      </c>
      <c r="I5" s="17">
        <f t="shared" ref="I5:I68" si="3">H5*$I$3</f>
        <v>23662.080000000002</v>
      </c>
      <c r="J5" s="77"/>
      <c r="K5" s="77"/>
      <c r="L5" s="77"/>
      <c r="M5" s="18">
        <v>6</v>
      </c>
      <c r="N5" s="23">
        <v>3</v>
      </c>
      <c r="O5" s="20">
        <f t="shared" si="0"/>
        <v>-3</v>
      </c>
      <c r="P5" s="23">
        <v>17</v>
      </c>
      <c r="Q5" s="23">
        <v>15</v>
      </c>
      <c r="R5" s="23">
        <v>18</v>
      </c>
      <c r="S5" s="23">
        <f t="shared" ref="S5:S68" si="4">Q5+R5</f>
        <v>33</v>
      </c>
      <c r="T5" s="23">
        <v>23</v>
      </c>
      <c r="V5" s="74">
        <v>3</v>
      </c>
      <c r="W5" s="74"/>
      <c r="X5" s="74"/>
      <c r="Y5" s="74">
        <v>3</v>
      </c>
      <c r="Z5" s="74">
        <v>3</v>
      </c>
    </row>
    <row r="6" spans="1:28" ht="12.75" customHeight="1" x14ac:dyDescent="0.2">
      <c r="A6" s="80"/>
      <c r="B6" s="24" t="s">
        <v>32</v>
      </c>
      <c r="C6" s="22">
        <f>111903+138493</f>
        <v>250396</v>
      </c>
      <c r="D6" s="22">
        <f>11680+4954+57159</f>
        <v>73793</v>
      </c>
      <c r="F6" s="77"/>
      <c r="G6" s="17">
        <f t="shared" si="1"/>
        <v>59034.400000000001</v>
      </c>
      <c r="H6" s="17">
        <f t="shared" si="2"/>
        <v>47227.520000000004</v>
      </c>
      <c r="I6" s="17">
        <f t="shared" si="3"/>
        <v>35420.639999999999</v>
      </c>
      <c r="J6" s="77"/>
      <c r="K6" s="77"/>
      <c r="L6" s="77"/>
      <c r="M6" s="18">
        <v>9</v>
      </c>
      <c r="N6" s="23">
        <v>3</v>
      </c>
      <c r="O6" s="20">
        <f t="shared" si="0"/>
        <v>-6</v>
      </c>
      <c r="P6" s="23">
        <v>38</v>
      </c>
      <c r="Q6" s="23">
        <v>28</v>
      </c>
      <c r="R6" s="23">
        <v>19</v>
      </c>
      <c r="S6" s="23">
        <f t="shared" si="4"/>
        <v>47</v>
      </c>
      <c r="T6" s="23">
        <v>32</v>
      </c>
      <c r="V6" s="74">
        <v>3</v>
      </c>
      <c r="W6" s="74"/>
      <c r="X6" s="74"/>
      <c r="Y6" s="74">
        <v>3</v>
      </c>
      <c r="Z6" s="74">
        <v>3</v>
      </c>
    </row>
    <row r="7" spans="1:28" ht="12.75" customHeight="1" x14ac:dyDescent="0.2">
      <c r="A7" s="80"/>
      <c r="B7" s="24" t="s">
        <v>33</v>
      </c>
      <c r="C7" s="22">
        <f>49052+39286</f>
        <v>88338</v>
      </c>
      <c r="D7" s="22">
        <f>10543+2800+24674</f>
        <v>38017</v>
      </c>
      <c r="F7" s="77"/>
      <c r="G7" s="17">
        <f t="shared" si="1"/>
        <v>30413.600000000002</v>
      </c>
      <c r="H7" s="17">
        <f t="shared" si="2"/>
        <v>24330.880000000001</v>
      </c>
      <c r="I7" s="17">
        <f t="shared" si="3"/>
        <v>18248.16</v>
      </c>
      <c r="J7" s="77"/>
      <c r="K7" s="77"/>
      <c r="L7" s="77"/>
      <c r="M7" s="18">
        <v>5</v>
      </c>
      <c r="N7" s="23">
        <v>3</v>
      </c>
      <c r="O7" s="20">
        <f t="shared" si="0"/>
        <v>-2</v>
      </c>
      <c r="P7" s="23">
        <v>10</v>
      </c>
      <c r="Q7" s="23">
        <v>6</v>
      </c>
      <c r="R7" s="23">
        <v>7</v>
      </c>
      <c r="S7" s="23">
        <f t="shared" si="4"/>
        <v>13</v>
      </c>
      <c r="T7" s="23">
        <v>9</v>
      </c>
      <c r="V7" s="74">
        <v>3</v>
      </c>
      <c r="W7" s="74"/>
      <c r="X7" s="74"/>
      <c r="Y7" s="74">
        <v>1</v>
      </c>
      <c r="Z7" s="74">
        <v>1</v>
      </c>
    </row>
    <row r="8" spans="1:28" ht="12.75" customHeight="1" x14ac:dyDescent="0.2">
      <c r="A8" s="80"/>
      <c r="B8" s="24" t="s">
        <v>34</v>
      </c>
      <c r="C8" s="22">
        <f>125610+177844</f>
        <v>303454</v>
      </c>
      <c r="D8" s="22">
        <f>39167+7679+59769</f>
        <v>106615</v>
      </c>
      <c r="F8" s="77"/>
      <c r="G8" s="17">
        <f t="shared" si="1"/>
        <v>85292</v>
      </c>
      <c r="H8" s="17">
        <f t="shared" si="2"/>
        <v>68233.600000000006</v>
      </c>
      <c r="I8" s="17">
        <f t="shared" si="3"/>
        <v>51175.200000000004</v>
      </c>
      <c r="J8" s="77"/>
      <c r="K8" s="77"/>
      <c r="L8" s="77"/>
      <c r="M8" s="18">
        <v>13</v>
      </c>
      <c r="N8" s="23">
        <v>7</v>
      </c>
      <c r="O8" s="20">
        <f t="shared" si="0"/>
        <v>-6</v>
      </c>
      <c r="P8" s="23">
        <v>23</v>
      </c>
      <c r="Q8" s="23">
        <v>10</v>
      </c>
      <c r="R8" s="23">
        <v>17</v>
      </c>
      <c r="S8" s="23">
        <f t="shared" si="4"/>
        <v>27</v>
      </c>
      <c r="T8" s="23">
        <v>21</v>
      </c>
      <c r="V8" s="74">
        <v>4</v>
      </c>
      <c r="W8" s="74"/>
      <c r="X8" s="74"/>
      <c r="Y8" s="74">
        <v>4</v>
      </c>
      <c r="Z8" s="74">
        <v>4</v>
      </c>
    </row>
    <row r="9" spans="1:28" ht="15.75" thickBot="1" x14ac:dyDescent="0.25">
      <c r="A9" s="25"/>
      <c r="B9" s="26"/>
      <c r="C9" s="27"/>
      <c r="D9" s="27"/>
      <c r="F9" s="28"/>
      <c r="G9" s="17">
        <f t="shared" si="1"/>
        <v>0</v>
      </c>
      <c r="H9" s="17">
        <f t="shared" si="2"/>
        <v>0</v>
      </c>
      <c r="I9" s="17">
        <f t="shared" si="3"/>
        <v>0</v>
      </c>
      <c r="J9" s="28"/>
      <c r="K9" s="29"/>
      <c r="L9" s="29"/>
      <c r="M9" s="30"/>
      <c r="N9" s="30"/>
      <c r="O9" s="20">
        <f t="shared" si="0"/>
        <v>0</v>
      </c>
      <c r="P9" s="27"/>
      <c r="Q9" s="27"/>
      <c r="R9" s="27"/>
      <c r="S9" s="27"/>
      <c r="T9" s="27"/>
      <c r="V9" s="27"/>
      <c r="W9" s="27"/>
      <c r="X9" s="27"/>
      <c r="Y9" s="27"/>
      <c r="Z9" s="27"/>
    </row>
    <row r="10" spans="1:28" ht="15" customHeight="1" x14ac:dyDescent="0.2">
      <c r="A10" s="82" t="s">
        <v>35</v>
      </c>
      <c r="B10" s="31" t="s">
        <v>36</v>
      </c>
      <c r="C10" s="22">
        <v>125103</v>
      </c>
      <c r="D10" s="22">
        <f>[1]ბენეფიციარები!D67+[1]ბენეფიციარები!F67+[1]ბენეფიციარები!H67</f>
        <v>35809</v>
      </c>
      <c r="F10" s="81">
        <f>SUM(D10:D16)</f>
        <v>148674</v>
      </c>
      <c r="G10" s="17">
        <f t="shared" si="1"/>
        <v>28647.200000000001</v>
      </c>
      <c r="H10" s="17">
        <f t="shared" si="2"/>
        <v>22917.760000000002</v>
      </c>
      <c r="I10" s="17">
        <f t="shared" si="3"/>
        <v>17188.32</v>
      </c>
      <c r="J10" s="81">
        <f>SUM(I10:I16)</f>
        <v>71363.520000000004</v>
      </c>
      <c r="K10" s="77">
        <v>39000</v>
      </c>
      <c r="L10" s="77">
        <f>K10*40/100</f>
        <v>15600</v>
      </c>
      <c r="M10" s="32">
        <v>1</v>
      </c>
      <c r="N10" s="23">
        <v>2</v>
      </c>
      <c r="O10" s="20">
        <f t="shared" si="0"/>
        <v>1</v>
      </c>
      <c r="P10" s="23">
        <v>6</v>
      </c>
      <c r="Q10" s="23">
        <v>3</v>
      </c>
      <c r="R10" s="23">
        <v>3</v>
      </c>
      <c r="S10" s="23">
        <f t="shared" si="4"/>
        <v>6</v>
      </c>
      <c r="T10" s="23">
        <v>6</v>
      </c>
      <c r="V10" s="23">
        <v>1</v>
      </c>
      <c r="W10" s="23"/>
      <c r="X10" s="23"/>
      <c r="Y10" s="23">
        <v>1</v>
      </c>
      <c r="Z10" s="23">
        <v>0</v>
      </c>
    </row>
    <row r="11" spans="1:28" ht="12.75" customHeight="1" x14ac:dyDescent="0.2">
      <c r="A11" s="80"/>
      <c r="B11" s="33" t="s">
        <v>37</v>
      </c>
      <c r="C11" s="22">
        <v>53590</v>
      </c>
      <c r="D11" s="22">
        <f>[1]ბენეფიციარები!D62+[1]ბენეფიციარები!F62+[1]ბენეფიციარები!H62</f>
        <v>20693</v>
      </c>
      <c r="F11" s="77"/>
      <c r="G11" s="17">
        <f t="shared" si="1"/>
        <v>16554.400000000001</v>
      </c>
      <c r="H11" s="17">
        <f t="shared" si="2"/>
        <v>13243.52</v>
      </c>
      <c r="I11" s="17">
        <f t="shared" si="3"/>
        <v>9932.64</v>
      </c>
      <c r="J11" s="77"/>
      <c r="K11" s="77"/>
      <c r="L11" s="77"/>
      <c r="M11" s="32">
        <v>1</v>
      </c>
      <c r="N11" s="23">
        <v>1</v>
      </c>
      <c r="O11" s="20">
        <f t="shared" si="0"/>
        <v>0</v>
      </c>
      <c r="P11" s="23">
        <v>2</v>
      </c>
      <c r="Q11" s="23"/>
      <c r="R11" s="23">
        <v>2</v>
      </c>
      <c r="S11" s="23">
        <f t="shared" si="4"/>
        <v>2</v>
      </c>
      <c r="T11" s="23">
        <v>2</v>
      </c>
      <c r="V11" s="23">
        <v>1</v>
      </c>
      <c r="W11" s="23"/>
      <c r="X11" s="23"/>
      <c r="Y11" s="23">
        <v>0</v>
      </c>
      <c r="Z11" s="23">
        <v>0</v>
      </c>
    </row>
    <row r="12" spans="1:28" x14ac:dyDescent="0.2">
      <c r="A12" s="80"/>
      <c r="B12" s="34" t="s">
        <v>38</v>
      </c>
      <c r="C12" s="22">
        <v>81876</v>
      </c>
      <c r="D12" s="22">
        <f>[1]ბენეფიციარები!D63+[1]ბენეფიციარები!F63+[1]ბენეფიციარები!H63</f>
        <v>26071</v>
      </c>
      <c r="F12" s="77"/>
      <c r="G12" s="17">
        <f t="shared" si="1"/>
        <v>20856.800000000003</v>
      </c>
      <c r="H12" s="17">
        <f t="shared" si="2"/>
        <v>16685.440000000002</v>
      </c>
      <c r="I12" s="17">
        <f t="shared" si="3"/>
        <v>12514.080000000002</v>
      </c>
      <c r="J12" s="77"/>
      <c r="K12" s="77"/>
      <c r="L12" s="77"/>
      <c r="M12" s="32">
        <v>1</v>
      </c>
      <c r="N12" s="23">
        <v>1</v>
      </c>
      <c r="O12" s="20">
        <f t="shared" si="0"/>
        <v>0</v>
      </c>
      <c r="P12" s="23">
        <v>1</v>
      </c>
      <c r="Q12" s="23"/>
      <c r="R12" s="23">
        <v>1</v>
      </c>
      <c r="S12" s="23">
        <f t="shared" si="4"/>
        <v>1</v>
      </c>
      <c r="T12" s="23">
        <v>1</v>
      </c>
      <c r="V12" s="23">
        <v>1</v>
      </c>
      <c r="W12" s="23"/>
      <c r="X12" s="23"/>
      <c r="Y12" s="23">
        <v>0</v>
      </c>
      <c r="Z12" s="23">
        <v>0</v>
      </c>
    </row>
    <row r="13" spans="1:28" ht="12.75" customHeight="1" x14ac:dyDescent="0.2">
      <c r="A13" s="80"/>
      <c r="B13" s="35" t="s">
        <v>39</v>
      </c>
      <c r="C13" s="22">
        <v>19141</v>
      </c>
      <c r="D13" s="22">
        <f>[1]ბენეფიციარები!D64+[1]ბენეფიციარები!F64+[1]ბენეფიციარები!H64</f>
        <v>11224</v>
      </c>
      <c r="E13" s="4" t="s">
        <v>40</v>
      </c>
      <c r="F13" s="77"/>
      <c r="G13" s="17">
        <f t="shared" si="1"/>
        <v>8979.2000000000007</v>
      </c>
      <c r="H13" s="17">
        <f t="shared" si="2"/>
        <v>7183.3600000000006</v>
      </c>
      <c r="I13" s="17">
        <f t="shared" si="3"/>
        <v>5387.52</v>
      </c>
      <c r="J13" s="77"/>
      <c r="K13" s="77"/>
      <c r="L13" s="77"/>
      <c r="M13" s="32">
        <v>1</v>
      </c>
      <c r="N13" s="23">
        <v>1</v>
      </c>
      <c r="O13" s="20">
        <f t="shared" si="0"/>
        <v>0</v>
      </c>
      <c r="P13" s="23">
        <v>1</v>
      </c>
      <c r="Q13" s="23"/>
      <c r="R13" s="23">
        <v>1</v>
      </c>
      <c r="S13" s="23">
        <f t="shared" si="4"/>
        <v>1</v>
      </c>
      <c r="T13" s="23">
        <v>1</v>
      </c>
      <c r="V13" s="23">
        <v>1</v>
      </c>
      <c r="W13" s="23"/>
      <c r="X13" s="23"/>
      <c r="Y13" s="23">
        <v>0</v>
      </c>
      <c r="Z13" s="23">
        <v>0</v>
      </c>
    </row>
    <row r="14" spans="1:28" x14ac:dyDescent="0.2">
      <c r="A14" s="80"/>
      <c r="B14" s="34" t="s">
        <v>41</v>
      </c>
      <c r="C14" s="22">
        <v>21127</v>
      </c>
      <c r="D14" s="22">
        <f>[1]ბენეფიციარები!D65+[1]ბენეფიციარები!F65+[1]ბენეფიციარები!H65</f>
        <v>13443</v>
      </c>
      <c r="E14" s="4" t="s">
        <v>42</v>
      </c>
      <c r="F14" s="77"/>
      <c r="G14" s="17">
        <f t="shared" si="1"/>
        <v>10754.400000000001</v>
      </c>
      <c r="H14" s="17">
        <f t="shared" si="2"/>
        <v>8603.52</v>
      </c>
      <c r="I14" s="17">
        <f t="shared" si="3"/>
        <v>6452.64</v>
      </c>
      <c r="J14" s="77"/>
      <c r="K14" s="77"/>
      <c r="L14" s="77"/>
      <c r="M14" s="32">
        <v>1</v>
      </c>
      <c r="N14" s="23">
        <v>1</v>
      </c>
      <c r="O14" s="20">
        <f t="shared" si="0"/>
        <v>0</v>
      </c>
      <c r="P14" s="23"/>
      <c r="Q14" s="23"/>
      <c r="R14" s="23"/>
      <c r="S14" s="23"/>
      <c r="T14" s="23"/>
      <c r="V14" s="85">
        <v>0</v>
      </c>
      <c r="W14" s="85"/>
      <c r="X14" s="85"/>
      <c r="Y14" s="85">
        <v>0</v>
      </c>
      <c r="Z14" s="85">
        <v>0</v>
      </c>
    </row>
    <row r="15" spans="1:28" x14ac:dyDescent="0.2">
      <c r="A15" s="80"/>
      <c r="B15" s="34" t="s">
        <v>43</v>
      </c>
      <c r="C15" s="22">
        <v>104300</v>
      </c>
      <c r="D15" s="22">
        <f>[1]ბენეფიციარები!D66+[1]ბენეფიციარები!F66+[1]ბენეფიციარები!H66</f>
        <v>30080</v>
      </c>
      <c r="F15" s="77"/>
      <c r="G15" s="17">
        <f t="shared" si="1"/>
        <v>24064</v>
      </c>
      <c r="H15" s="17">
        <f t="shared" si="2"/>
        <v>19251.2</v>
      </c>
      <c r="I15" s="17">
        <f t="shared" si="3"/>
        <v>14438.400000000001</v>
      </c>
      <c r="J15" s="77"/>
      <c r="K15" s="77"/>
      <c r="L15" s="77"/>
      <c r="M15" s="32">
        <v>1</v>
      </c>
      <c r="N15" s="23">
        <v>1</v>
      </c>
      <c r="O15" s="20">
        <f t="shared" si="0"/>
        <v>0</v>
      </c>
      <c r="P15" s="23">
        <v>2</v>
      </c>
      <c r="Q15" s="23">
        <v>1</v>
      </c>
      <c r="R15" s="23">
        <v>1</v>
      </c>
      <c r="S15" s="23">
        <f t="shared" si="4"/>
        <v>2</v>
      </c>
      <c r="T15" s="23">
        <v>3</v>
      </c>
      <c r="V15" s="23">
        <v>1</v>
      </c>
      <c r="W15" s="23"/>
      <c r="X15" s="23"/>
      <c r="Y15" s="23">
        <v>0</v>
      </c>
      <c r="Z15" s="23">
        <v>0</v>
      </c>
    </row>
    <row r="16" spans="1:28" ht="15.75" thickBot="1" x14ac:dyDescent="0.25">
      <c r="A16" s="83"/>
      <c r="B16" s="36" t="s">
        <v>44</v>
      </c>
      <c r="C16" s="22">
        <v>18849</v>
      </c>
      <c r="D16" s="22">
        <f>[1]ბენეფიციარები!D68+[1]ბენეფიციარები!F68+[1]ბენეფიციარები!H68</f>
        <v>11354</v>
      </c>
      <c r="E16" s="4" t="s">
        <v>42</v>
      </c>
      <c r="F16" s="77"/>
      <c r="G16" s="17">
        <f t="shared" si="1"/>
        <v>9083.2000000000007</v>
      </c>
      <c r="H16" s="17">
        <f t="shared" si="2"/>
        <v>7266.56</v>
      </c>
      <c r="I16" s="17">
        <f t="shared" si="3"/>
        <v>5449.92</v>
      </c>
      <c r="J16" s="77"/>
      <c r="K16" s="77"/>
      <c r="L16" s="77"/>
      <c r="M16" s="32">
        <v>1</v>
      </c>
      <c r="N16" s="23">
        <v>1</v>
      </c>
      <c r="O16" s="20">
        <f t="shared" si="0"/>
        <v>0</v>
      </c>
      <c r="P16" s="23"/>
      <c r="Q16" s="23"/>
      <c r="R16" s="23"/>
      <c r="S16" s="23"/>
      <c r="T16" s="23"/>
      <c r="V16" s="85">
        <v>0</v>
      </c>
      <c r="W16" s="85"/>
      <c r="X16" s="85"/>
      <c r="Y16" s="85">
        <v>0</v>
      </c>
      <c r="Z16" s="85">
        <v>0</v>
      </c>
    </row>
    <row r="17" spans="1:26" ht="15.75" thickBot="1" x14ac:dyDescent="0.25">
      <c r="A17" s="25"/>
      <c r="B17" s="26"/>
      <c r="C17" s="27"/>
      <c r="D17" s="27"/>
      <c r="F17" s="28"/>
      <c r="G17" s="17">
        <f t="shared" si="1"/>
        <v>0</v>
      </c>
      <c r="H17" s="17">
        <f t="shared" si="2"/>
        <v>0</v>
      </c>
      <c r="I17" s="17">
        <f t="shared" si="3"/>
        <v>0</v>
      </c>
      <c r="J17" s="28"/>
      <c r="K17" s="29"/>
      <c r="L17" s="29"/>
      <c r="M17" s="30"/>
      <c r="N17" s="30"/>
      <c r="O17" s="20">
        <f t="shared" si="0"/>
        <v>0</v>
      </c>
      <c r="P17" s="27"/>
      <c r="Q17" s="27"/>
      <c r="R17" s="27"/>
      <c r="S17" s="27"/>
      <c r="T17" s="27"/>
      <c r="V17" s="27"/>
      <c r="W17" s="27"/>
      <c r="X17" s="27"/>
      <c r="Y17" s="27"/>
      <c r="Z17" s="27"/>
    </row>
    <row r="18" spans="1:26" ht="12.75" customHeight="1" x14ac:dyDescent="0.2">
      <c r="A18" s="82" t="s">
        <v>45</v>
      </c>
      <c r="B18" s="37" t="s">
        <v>46</v>
      </c>
      <c r="C18" s="22">
        <v>125692</v>
      </c>
      <c r="D18" s="22">
        <v>56151</v>
      </c>
      <c r="F18" s="81">
        <f>SUM(D18:D21)</f>
        <v>122793</v>
      </c>
      <c r="G18" s="17">
        <f t="shared" si="1"/>
        <v>44920.800000000003</v>
      </c>
      <c r="H18" s="17">
        <f t="shared" si="2"/>
        <v>35936.639999999999</v>
      </c>
      <c r="I18" s="17">
        <f t="shared" si="3"/>
        <v>26952.48</v>
      </c>
      <c r="J18" s="81">
        <f>SUM(I18:I21)</f>
        <v>58940.639999999999</v>
      </c>
      <c r="K18" s="77">
        <v>32000</v>
      </c>
      <c r="L18" s="77">
        <f>K18*40/100</f>
        <v>12800</v>
      </c>
      <c r="M18" s="32">
        <v>2</v>
      </c>
      <c r="N18" s="23">
        <v>2</v>
      </c>
      <c r="O18" s="20">
        <f t="shared" si="0"/>
        <v>0</v>
      </c>
      <c r="P18" s="23">
        <v>4</v>
      </c>
      <c r="Q18" s="23">
        <v>4</v>
      </c>
      <c r="R18" s="23">
        <v>4</v>
      </c>
      <c r="S18" s="23">
        <f t="shared" si="4"/>
        <v>8</v>
      </c>
      <c r="T18" s="23">
        <v>5</v>
      </c>
      <c r="V18" s="23">
        <v>1</v>
      </c>
      <c r="W18" s="23"/>
      <c r="X18" s="23"/>
      <c r="Y18" s="23">
        <v>0.5</v>
      </c>
      <c r="Z18" s="23">
        <v>0.5</v>
      </c>
    </row>
    <row r="19" spans="1:26" x14ac:dyDescent="0.2">
      <c r="A19" s="80"/>
      <c r="B19" s="34" t="s">
        <v>47</v>
      </c>
      <c r="C19" s="22">
        <v>43771</v>
      </c>
      <c r="D19" s="22">
        <f>[1]ბენეფიციარები!D71+[1]ბენეფიციარები!F71+[1]ბენეფიციარები!H71</f>
        <v>20569</v>
      </c>
      <c r="F19" s="77"/>
      <c r="G19" s="17">
        <f t="shared" si="1"/>
        <v>16455.2</v>
      </c>
      <c r="H19" s="17">
        <f t="shared" si="2"/>
        <v>13164.16</v>
      </c>
      <c r="I19" s="17">
        <f t="shared" si="3"/>
        <v>9873.119999999999</v>
      </c>
      <c r="J19" s="77"/>
      <c r="K19" s="77"/>
      <c r="L19" s="77"/>
      <c r="M19" s="32">
        <v>1</v>
      </c>
      <c r="N19" s="23">
        <v>1</v>
      </c>
      <c r="O19" s="20">
        <f t="shared" si="0"/>
        <v>0</v>
      </c>
      <c r="P19" s="23">
        <v>1</v>
      </c>
      <c r="Q19" s="23"/>
      <c r="R19" s="23">
        <v>1</v>
      </c>
      <c r="S19" s="23">
        <f t="shared" si="4"/>
        <v>1</v>
      </c>
      <c r="T19" s="23">
        <v>3</v>
      </c>
      <c r="V19" s="23">
        <v>1</v>
      </c>
      <c r="W19" s="23"/>
      <c r="X19" s="23"/>
      <c r="Y19" s="23">
        <v>0</v>
      </c>
      <c r="Z19" s="23">
        <v>0</v>
      </c>
    </row>
    <row r="20" spans="1:26" x14ac:dyDescent="0.2">
      <c r="A20" s="80"/>
      <c r="B20" s="34" t="s">
        <v>48</v>
      </c>
      <c r="C20" s="22">
        <v>41316</v>
      </c>
      <c r="D20" s="22">
        <f>[1]ბენეფიციარები!D72+[1]ბენეფიციარები!F72+[1]ბენეფიციარები!H72</f>
        <v>21344</v>
      </c>
      <c r="E20" s="4" t="s">
        <v>49</v>
      </c>
      <c r="F20" s="77"/>
      <c r="G20" s="17">
        <f t="shared" si="1"/>
        <v>17075.2</v>
      </c>
      <c r="H20" s="17">
        <f t="shared" si="2"/>
        <v>13660.16</v>
      </c>
      <c r="I20" s="17">
        <f t="shared" si="3"/>
        <v>10245.119999999999</v>
      </c>
      <c r="J20" s="77"/>
      <c r="K20" s="77"/>
      <c r="L20" s="77"/>
      <c r="M20" s="32">
        <v>1</v>
      </c>
      <c r="N20" s="23">
        <v>1</v>
      </c>
      <c r="O20" s="20">
        <f t="shared" si="0"/>
        <v>0</v>
      </c>
      <c r="P20" s="23">
        <v>1</v>
      </c>
      <c r="Q20" s="23"/>
      <c r="R20" s="23"/>
      <c r="S20" s="23"/>
      <c r="T20" s="23">
        <v>1</v>
      </c>
      <c r="V20" s="23">
        <v>1</v>
      </c>
      <c r="W20" s="23"/>
      <c r="X20" s="23"/>
      <c r="Y20" s="23">
        <v>0</v>
      </c>
      <c r="Z20" s="23">
        <v>0</v>
      </c>
    </row>
    <row r="21" spans="1:26" ht="15.75" thickBot="1" x14ac:dyDescent="0.25">
      <c r="A21" s="83"/>
      <c r="B21" s="36" t="s">
        <v>50</v>
      </c>
      <c r="C21" s="22">
        <v>52603</v>
      </c>
      <c r="D21" s="22">
        <f>[1]ბენეფიციარები!D73+[1]ბენეფიციარები!F73+[1]ბენეფიციარები!H73</f>
        <v>24729</v>
      </c>
      <c r="F21" s="77"/>
      <c r="G21" s="17">
        <f t="shared" si="1"/>
        <v>19783.2</v>
      </c>
      <c r="H21" s="17">
        <f t="shared" si="2"/>
        <v>15826.560000000001</v>
      </c>
      <c r="I21" s="17">
        <f t="shared" si="3"/>
        <v>11869.920000000002</v>
      </c>
      <c r="J21" s="77"/>
      <c r="K21" s="77"/>
      <c r="L21" s="77"/>
      <c r="M21" s="32">
        <v>1</v>
      </c>
      <c r="N21" s="23">
        <v>1</v>
      </c>
      <c r="O21" s="20">
        <f t="shared" si="0"/>
        <v>0</v>
      </c>
      <c r="P21" s="23">
        <v>3</v>
      </c>
      <c r="Q21" s="23">
        <v>1</v>
      </c>
      <c r="R21" s="23">
        <v>1</v>
      </c>
      <c r="S21" s="23">
        <f t="shared" si="4"/>
        <v>2</v>
      </c>
      <c r="T21" s="23">
        <v>1</v>
      </c>
      <c r="V21" s="23">
        <v>1</v>
      </c>
      <c r="W21" s="23"/>
      <c r="X21" s="23"/>
      <c r="Y21" s="23">
        <v>0</v>
      </c>
      <c r="Z21" s="23">
        <v>0</v>
      </c>
    </row>
    <row r="22" spans="1:26" ht="15.75" thickBot="1" x14ac:dyDescent="0.25">
      <c r="A22" s="25"/>
      <c r="B22" s="26"/>
      <c r="C22" s="27"/>
      <c r="D22" s="27"/>
      <c r="F22" s="28"/>
      <c r="G22" s="17">
        <f t="shared" si="1"/>
        <v>0</v>
      </c>
      <c r="H22" s="17">
        <f t="shared" si="2"/>
        <v>0</v>
      </c>
      <c r="I22" s="17">
        <f t="shared" si="3"/>
        <v>0</v>
      </c>
      <c r="J22" s="28"/>
      <c r="K22" s="29"/>
      <c r="L22" s="29"/>
      <c r="M22" s="30"/>
      <c r="N22" s="30"/>
      <c r="O22" s="20">
        <f t="shared" si="0"/>
        <v>0</v>
      </c>
      <c r="P22" s="27"/>
      <c r="Q22" s="27"/>
      <c r="R22" s="27"/>
      <c r="S22" s="27"/>
      <c r="T22" s="27"/>
      <c r="V22" s="27"/>
      <c r="W22" s="27"/>
      <c r="X22" s="27"/>
      <c r="Y22" s="27"/>
      <c r="Z22" s="27"/>
    </row>
    <row r="23" spans="1:26" ht="21" customHeight="1" x14ac:dyDescent="0.2">
      <c r="A23" s="82" t="s">
        <v>51</v>
      </c>
      <c r="B23" s="38" t="s">
        <v>52</v>
      </c>
      <c r="C23" s="22">
        <v>25214</v>
      </c>
      <c r="D23" s="22">
        <f>[1]ბენეფიციარები!D60+[1]ბენეფიციარები!F60+[1]ბენეფიციარები!H60</f>
        <v>10559</v>
      </c>
      <c r="F23" s="81">
        <f>SUM(D23:D28)</f>
        <v>54565</v>
      </c>
      <c r="G23" s="17">
        <f t="shared" si="1"/>
        <v>8447.2000000000007</v>
      </c>
      <c r="H23" s="17">
        <f t="shared" si="2"/>
        <v>6757.76</v>
      </c>
      <c r="I23" s="17">
        <f t="shared" si="3"/>
        <v>5068.32</v>
      </c>
      <c r="J23" s="81">
        <f>SUM(I23:I28)</f>
        <v>26191.200000000001</v>
      </c>
      <c r="K23" s="77">
        <v>21000</v>
      </c>
      <c r="L23" s="77">
        <f>K23*40/100</f>
        <v>8400</v>
      </c>
      <c r="M23" s="32">
        <v>1</v>
      </c>
      <c r="N23" s="23">
        <v>1</v>
      </c>
      <c r="O23" s="20">
        <f t="shared" si="0"/>
        <v>0</v>
      </c>
      <c r="P23" s="23">
        <v>2</v>
      </c>
      <c r="Q23" s="23"/>
      <c r="R23" s="23">
        <v>1</v>
      </c>
      <c r="S23" s="23">
        <f t="shared" si="4"/>
        <v>1</v>
      </c>
      <c r="T23" s="23">
        <v>2</v>
      </c>
      <c r="V23" s="23">
        <v>1</v>
      </c>
      <c r="W23" s="23"/>
      <c r="X23" s="23"/>
      <c r="Y23" s="23">
        <v>0</v>
      </c>
      <c r="Z23" s="23">
        <v>0</v>
      </c>
    </row>
    <row r="24" spans="1:26" x14ac:dyDescent="0.2">
      <c r="A24" s="80"/>
      <c r="B24" s="39" t="s">
        <v>53</v>
      </c>
      <c r="C24" s="22">
        <v>38895</v>
      </c>
      <c r="D24" s="22">
        <f>[1]ბენეფიციარები!D58+[1]ბენეფიციარები!F58+[1]ბენეფიციარები!H58+[1]ბენეფიციარები!D59+[1]ბენეფიციარები!F59+[1]ბენეფიციარები!H59</f>
        <v>12996</v>
      </c>
      <c r="F24" s="77"/>
      <c r="G24" s="17">
        <f t="shared" si="1"/>
        <v>10396.800000000001</v>
      </c>
      <c r="H24" s="17">
        <f t="shared" si="2"/>
        <v>8317.44</v>
      </c>
      <c r="I24" s="17">
        <f t="shared" si="3"/>
        <v>6238.08</v>
      </c>
      <c r="J24" s="77"/>
      <c r="K24" s="77"/>
      <c r="L24" s="77"/>
      <c r="M24" s="32">
        <v>1</v>
      </c>
      <c r="N24" s="23">
        <v>1</v>
      </c>
      <c r="O24" s="20">
        <f t="shared" si="0"/>
        <v>0</v>
      </c>
      <c r="P24" s="23">
        <v>3</v>
      </c>
      <c r="Q24" s="23">
        <v>1</v>
      </c>
      <c r="R24" s="23">
        <v>1</v>
      </c>
      <c r="S24" s="23">
        <f t="shared" si="4"/>
        <v>2</v>
      </c>
      <c r="T24" s="23">
        <v>3</v>
      </c>
      <c r="V24" s="23">
        <v>1</v>
      </c>
      <c r="W24" s="23"/>
      <c r="X24" s="23"/>
      <c r="Y24" s="23">
        <v>0</v>
      </c>
      <c r="Z24" s="23">
        <v>0</v>
      </c>
    </row>
    <row r="25" spans="1:26" x14ac:dyDescent="0.2">
      <c r="A25" s="80"/>
      <c r="B25" s="34" t="s">
        <v>54</v>
      </c>
      <c r="C25" s="22">
        <v>16462</v>
      </c>
      <c r="D25" s="22">
        <f>[1]ბენეფიციარები!D55+[1]ბენეფიციარები!F55+[1]ბენეფიციარები!H55</f>
        <v>6957</v>
      </c>
      <c r="F25" s="77"/>
      <c r="G25" s="17">
        <f t="shared" si="1"/>
        <v>5565.6</v>
      </c>
      <c r="H25" s="17">
        <f t="shared" si="2"/>
        <v>4452.4800000000005</v>
      </c>
      <c r="I25" s="17">
        <f t="shared" si="3"/>
        <v>3339.3600000000006</v>
      </c>
      <c r="J25" s="77"/>
      <c r="K25" s="77"/>
      <c r="L25" s="77"/>
      <c r="M25" s="32">
        <v>1</v>
      </c>
      <c r="N25" s="23">
        <v>1</v>
      </c>
      <c r="O25" s="20">
        <f t="shared" si="0"/>
        <v>0</v>
      </c>
      <c r="P25" s="23"/>
      <c r="Q25" s="23"/>
      <c r="R25" s="23"/>
      <c r="S25" s="23"/>
      <c r="T25" s="23"/>
      <c r="V25" s="85">
        <v>0</v>
      </c>
      <c r="W25" s="85"/>
      <c r="X25" s="85"/>
      <c r="Y25" s="85">
        <v>0</v>
      </c>
      <c r="Z25" s="85">
        <v>0</v>
      </c>
    </row>
    <row r="26" spans="1:26" ht="12.75" customHeight="1" x14ac:dyDescent="0.2">
      <c r="A26" s="80"/>
      <c r="B26" s="35" t="s">
        <v>55</v>
      </c>
      <c r="C26" s="22">
        <v>10372</v>
      </c>
      <c r="D26" s="22">
        <f>[1]ბენეფიციარები!D56+[1]ბენეფიციარები!F56+[1]ბენეფიციარები!H56</f>
        <v>4377</v>
      </c>
      <c r="E26" s="4" t="s">
        <v>40</v>
      </c>
      <c r="F26" s="77"/>
      <c r="G26" s="17">
        <f t="shared" si="1"/>
        <v>3501.6000000000004</v>
      </c>
      <c r="H26" s="17">
        <f t="shared" si="2"/>
        <v>2801.28</v>
      </c>
      <c r="I26" s="17">
        <f t="shared" si="3"/>
        <v>2100.96</v>
      </c>
      <c r="J26" s="77"/>
      <c r="K26" s="77"/>
      <c r="L26" s="77"/>
      <c r="M26" s="32">
        <v>1</v>
      </c>
      <c r="N26" s="23">
        <v>1</v>
      </c>
      <c r="O26" s="20">
        <f t="shared" si="0"/>
        <v>0</v>
      </c>
      <c r="P26" s="23"/>
      <c r="Q26" s="23"/>
      <c r="R26" s="23"/>
      <c r="S26" s="23"/>
      <c r="T26" s="23">
        <v>1</v>
      </c>
      <c r="V26" s="23">
        <v>0</v>
      </c>
      <c r="W26" s="23"/>
      <c r="X26" s="23"/>
      <c r="Y26" s="23">
        <v>0</v>
      </c>
      <c r="Z26" s="23">
        <v>1</v>
      </c>
    </row>
    <row r="27" spans="1:26" x14ac:dyDescent="0.2">
      <c r="A27" s="80"/>
      <c r="B27" s="34" t="s">
        <v>56</v>
      </c>
      <c r="C27" s="22">
        <v>45070</v>
      </c>
      <c r="D27" s="22">
        <f>[1]ბენეფიციარები!D57+[1]ბენეფიციარები!F57+[1]ბენეფიციარები!H57</f>
        <v>12827</v>
      </c>
      <c r="F27" s="77"/>
      <c r="G27" s="17">
        <f t="shared" si="1"/>
        <v>10261.6</v>
      </c>
      <c r="H27" s="17">
        <f t="shared" si="2"/>
        <v>8209.2800000000007</v>
      </c>
      <c r="I27" s="17">
        <f t="shared" si="3"/>
        <v>6156.9600000000009</v>
      </c>
      <c r="J27" s="77"/>
      <c r="K27" s="77"/>
      <c r="L27" s="77"/>
      <c r="M27" s="32">
        <v>1</v>
      </c>
      <c r="N27" s="23">
        <v>1</v>
      </c>
      <c r="O27" s="20">
        <f t="shared" si="0"/>
        <v>0</v>
      </c>
      <c r="P27" s="23">
        <v>1</v>
      </c>
      <c r="Q27" s="23"/>
      <c r="R27" s="23"/>
      <c r="S27" s="23"/>
      <c r="T27" s="23">
        <v>3</v>
      </c>
      <c r="V27" s="23">
        <v>1</v>
      </c>
      <c r="W27" s="23"/>
      <c r="X27" s="23"/>
      <c r="Y27" s="23">
        <v>0</v>
      </c>
      <c r="Z27" s="23">
        <v>0</v>
      </c>
    </row>
    <row r="28" spans="1:26" ht="15.75" thickBot="1" x14ac:dyDescent="0.25">
      <c r="A28" s="83"/>
      <c r="B28" s="36" t="s">
        <v>57</v>
      </c>
      <c r="C28" s="22">
        <v>24491</v>
      </c>
      <c r="D28" s="22">
        <f>[1]ბენეფიციარები!D61+[1]ბენეფიციარები!F61+[1]ბენეფიციარები!H61</f>
        <v>6849</v>
      </c>
      <c r="F28" s="77"/>
      <c r="G28" s="17">
        <f t="shared" si="1"/>
        <v>5479.2000000000007</v>
      </c>
      <c r="H28" s="17">
        <f t="shared" si="2"/>
        <v>4383.3600000000006</v>
      </c>
      <c r="I28" s="17">
        <f t="shared" si="3"/>
        <v>3287.5200000000004</v>
      </c>
      <c r="J28" s="77"/>
      <c r="K28" s="77"/>
      <c r="L28" s="77"/>
      <c r="M28" s="32"/>
      <c r="N28" s="23"/>
      <c r="O28" s="20">
        <f t="shared" si="0"/>
        <v>0</v>
      </c>
      <c r="P28" s="23"/>
      <c r="Q28" s="23"/>
      <c r="R28" s="23"/>
      <c r="S28" s="23"/>
      <c r="T28" s="23">
        <v>1</v>
      </c>
      <c r="V28" s="23">
        <v>0</v>
      </c>
      <c r="W28" s="23"/>
      <c r="X28" s="23"/>
      <c r="Y28" s="23">
        <v>0</v>
      </c>
      <c r="Z28" s="23">
        <v>1</v>
      </c>
    </row>
    <row r="29" spans="1:26" ht="15.75" thickBot="1" x14ac:dyDescent="0.25">
      <c r="A29" s="25"/>
      <c r="B29" s="26"/>
      <c r="C29" s="27"/>
      <c r="D29" s="27"/>
      <c r="F29" s="40"/>
      <c r="G29" s="17">
        <f t="shared" si="1"/>
        <v>0</v>
      </c>
      <c r="H29" s="17">
        <f t="shared" si="2"/>
        <v>0</v>
      </c>
      <c r="I29" s="17">
        <f t="shared" si="3"/>
        <v>0</v>
      </c>
      <c r="J29" s="40"/>
      <c r="K29" s="29"/>
      <c r="L29" s="29"/>
      <c r="M29" s="30"/>
      <c r="N29" s="30"/>
      <c r="O29" s="20">
        <f t="shared" si="0"/>
        <v>0</v>
      </c>
      <c r="P29" s="27"/>
      <c r="Q29" s="27"/>
      <c r="R29" s="27"/>
      <c r="S29" s="27"/>
      <c r="T29" s="27"/>
      <c r="V29" s="27"/>
      <c r="W29" s="27"/>
      <c r="X29" s="27"/>
      <c r="Y29" s="27"/>
      <c r="Z29" s="27"/>
    </row>
    <row r="30" spans="1:26" x14ac:dyDescent="0.2">
      <c r="A30" s="82" t="s">
        <v>58</v>
      </c>
      <c r="B30" s="38" t="s">
        <v>59</v>
      </c>
      <c r="C30" s="22">
        <f>7940+47711</f>
        <v>55651</v>
      </c>
      <c r="D30" s="22">
        <f>[1]ბენეფიციარები!D43+[1]ბენეფიციარები!F43+[1]ბენეფიციარები!H43+[1]ბენეფიციარები!D44+[1]ბენეფიციარები!F44+[1]ბენეფიციარები!H44</f>
        <v>17155</v>
      </c>
      <c r="F30" s="81">
        <f>SUM(D30:D33)</f>
        <v>41093</v>
      </c>
      <c r="G30" s="17">
        <f t="shared" si="1"/>
        <v>13724</v>
      </c>
      <c r="H30" s="17">
        <f t="shared" si="2"/>
        <v>10979.2</v>
      </c>
      <c r="I30" s="17">
        <f t="shared" si="3"/>
        <v>8234.4000000000015</v>
      </c>
      <c r="J30" s="81">
        <f>SUM(I30:I33)</f>
        <v>19724.64</v>
      </c>
      <c r="K30" s="77">
        <v>34000</v>
      </c>
      <c r="L30" s="77">
        <f>K30*40/100</f>
        <v>13600</v>
      </c>
      <c r="M30" s="32">
        <v>1</v>
      </c>
      <c r="N30" s="23">
        <v>1</v>
      </c>
      <c r="O30" s="20">
        <f t="shared" si="0"/>
        <v>0</v>
      </c>
      <c r="P30" s="23">
        <v>1</v>
      </c>
      <c r="Q30" s="23"/>
      <c r="R30" s="23"/>
      <c r="S30" s="23"/>
      <c r="T30" s="23"/>
      <c r="V30" s="23">
        <v>1</v>
      </c>
      <c r="W30" s="23"/>
      <c r="X30" s="23"/>
      <c r="Y30" s="23">
        <v>0</v>
      </c>
      <c r="Z30" s="23">
        <v>0</v>
      </c>
    </row>
    <row r="31" spans="1:26" x14ac:dyDescent="0.2">
      <c r="A31" s="80"/>
      <c r="B31" s="41" t="s">
        <v>60</v>
      </c>
      <c r="C31" s="22">
        <v>25659</v>
      </c>
      <c r="D31" s="22">
        <f>[1]ბენეფიციარები!D41+[1]ბენეფიციარები!F41+[1]ბენეფიციარები!H41</f>
        <v>15887</v>
      </c>
      <c r="F31" s="77"/>
      <c r="G31" s="17">
        <f t="shared" si="1"/>
        <v>12709.6</v>
      </c>
      <c r="H31" s="17">
        <f t="shared" si="2"/>
        <v>10167.68</v>
      </c>
      <c r="I31" s="17">
        <f t="shared" si="3"/>
        <v>7625.76</v>
      </c>
      <c r="J31" s="77"/>
      <c r="K31" s="77"/>
      <c r="L31" s="77"/>
      <c r="M31" s="32">
        <v>1</v>
      </c>
      <c r="N31" s="23">
        <v>1</v>
      </c>
      <c r="O31" s="20">
        <f t="shared" si="0"/>
        <v>0</v>
      </c>
      <c r="P31" s="23">
        <v>1</v>
      </c>
      <c r="Q31" s="23"/>
      <c r="R31" s="23"/>
      <c r="S31" s="23"/>
      <c r="T31" s="23">
        <v>1</v>
      </c>
      <c r="V31" s="23">
        <v>1</v>
      </c>
      <c r="W31" s="23"/>
      <c r="X31" s="23"/>
      <c r="Y31" s="23">
        <v>0</v>
      </c>
      <c r="Z31" s="23">
        <v>0</v>
      </c>
    </row>
    <row r="32" spans="1:26" ht="17.25" customHeight="1" x14ac:dyDescent="0.2">
      <c r="A32" s="80"/>
      <c r="B32" s="41" t="s">
        <v>61</v>
      </c>
      <c r="C32" s="22">
        <v>9468</v>
      </c>
      <c r="D32" s="22">
        <f>[1]ბენეფიციარები!D42+[1]ბენეფიციარები!F42+[1]ბენეფიციარები!H42</f>
        <v>5808</v>
      </c>
      <c r="E32" s="4" t="s">
        <v>42</v>
      </c>
      <c r="F32" s="77"/>
      <c r="G32" s="17">
        <f t="shared" si="1"/>
        <v>4646.4000000000005</v>
      </c>
      <c r="H32" s="17">
        <f t="shared" si="2"/>
        <v>3717.1200000000003</v>
      </c>
      <c r="I32" s="17">
        <f t="shared" si="3"/>
        <v>2787.84</v>
      </c>
      <c r="J32" s="77"/>
      <c r="K32" s="77"/>
      <c r="L32" s="77"/>
      <c r="M32" s="32">
        <v>1</v>
      </c>
      <c r="N32" s="23">
        <v>1</v>
      </c>
      <c r="O32" s="20">
        <f t="shared" si="0"/>
        <v>0</v>
      </c>
      <c r="P32" s="23"/>
      <c r="Q32" s="23"/>
      <c r="R32" s="23"/>
      <c r="S32" s="23"/>
      <c r="T32" s="23"/>
      <c r="V32" s="85">
        <v>0</v>
      </c>
      <c r="W32" s="85"/>
      <c r="X32" s="85"/>
      <c r="Y32" s="85">
        <v>0</v>
      </c>
      <c r="Z32" s="85">
        <v>0</v>
      </c>
    </row>
    <row r="33" spans="1:26" ht="15.75" thickBot="1" x14ac:dyDescent="0.25">
      <c r="A33" s="83"/>
      <c r="B33" s="42" t="s">
        <v>62</v>
      </c>
      <c r="C33" s="22">
        <v>3795</v>
      </c>
      <c r="D33" s="22">
        <f>[1]ბენეფიციარები!D45+[1]ბენეფიციარები!F45+[1]ბენეფიციარები!H45</f>
        <v>2243</v>
      </c>
      <c r="E33" s="4" t="s">
        <v>42</v>
      </c>
      <c r="F33" s="77"/>
      <c r="G33" s="17">
        <f t="shared" si="1"/>
        <v>1794.4</v>
      </c>
      <c r="H33" s="17">
        <f t="shared" si="2"/>
        <v>1435.52</v>
      </c>
      <c r="I33" s="17">
        <f t="shared" si="3"/>
        <v>1076.6399999999999</v>
      </c>
      <c r="J33" s="77"/>
      <c r="K33" s="77"/>
      <c r="L33" s="77"/>
      <c r="M33" s="32">
        <v>1</v>
      </c>
      <c r="N33" s="23">
        <v>1</v>
      </c>
      <c r="O33" s="20">
        <f t="shared" si="0"/>
        <v>0</v>
      </c>
      <c r="P33" s="23"/>
      <c r="Q33" s="23"/>
      <c r="R33" s="23"/>
      <c r="S33" s="23"/>
      <c r="T33" s="23"/>
      <c r="V33" s="23">
        <v>0</v>
      </c>
      <c r="W33" s="23"/>
      <c r="X33" s="23"/>
      <c r="Y33" s="23">
        <v>0</v>
      </c>
      <c r="Z33" s="23">
        <v>0</v>
      </c>
    </row>
    <row r="34" spans="1:26" ht="15.75" thickBot="1" x14ac:dyDescent="0.25">
      <c r="A34" s="25"/>
      <c r="B34" s="26"/>
      <c r="C34" s="27"/>
      <c r="D34" s="27"/>
      <c r="F34" s="28"/>
      <c r="G34" s="17">
        <f t="shared" si="1"/>
        <v>0</v>
      </c>
      <c r="H34" s="17">
        <f t="shared" si="2"/>
        <v>0</v>
      </c>
      <c r="I34" s="17">
        <f t="shared" si="3"/>
        <v>0</v>
      </c>
      <c r="J34" s="28"/>
      <c r="K34" s="29"/>
      <c r="L34" s="29"/>
      <c r="M34" s="30"/>
      <c r="N34" s="30"/>
      <c r="O34" s="20">
        <f t="shared" si="0"/>
        <v>0</v>
      </c>
      <c r="P34" s="27"/>
      <c r="Q34" s="27"/>
      <c r="R34" s="27"/>
      <c r="S34" s="27"/>
      <c r="T34" s="27"/>
      <c r="V34" s="27"/>
      <c r="W34" s="27"/>
      <c r="X34" s="27"/>
      <c r="Y34" s="27"/>
      <c r="Z34" s="27"/>
    </row>
    <row r="35" spans="1:26" x14ac:dyDescent="0.2">
      <c r="A35" s="82" t="s">
        <v>63</v>
      </c>
      <c r="B35" s="38" t="s">
        <v>64</v>
      </c>
      <c r="C35" s="22">
        <v>58350</v>
      </c>
      <c r="D35" s="22">
        <f>[1]ბენეფიციარები!D22+[1]ბენეფიციარები!F22+[1]ბენეფიციარები!H22+[1]ბენეფიციარები!D23+[1]ბენეფიციარები!F23+[1]ბენეფიციარები!H23</f>
        <v>23607</v>
      </c>
      <c r="F35" s="81">
        <f>SUM(D35:D42)</f>
        <v>144525</v>
      </c>
      <c r="G35" s="17">
        <f t="shared" si="1"/>
        <v>18885.600000000002</v>
      </c>
      <c r="H35" s="17">
        <f t="shared" si="2"/>
        <v>15108.480000000001</v>
      </c>
      <c r="I35" s="17">
        <f t="shared" si="3"/>
        <v>11331.36</v>
      </c>
      <c r="J35" s="81">
        <f>SUM(I35:I42)</f>
        <v>69372</v>
      </c>
      <c r="K35" s="77">
        <v>30000</v>
      </c>
      <c r="L35" s="77">
        <f>K35*40/100</f>
        <v>12000</v>
      </c>
      <c r="M35" s="32">
        <v>1</v>
      </c>
      <c r="N35" s="23">
        <v>1</v>
      </c>
      <c r="O35" s="20">
        <f t="shared" si="0"/>
        <v>0</v>
      </c>
      <c r="P35" s="23">
        <v>2</v>
      </c>
      <c r="Q35" s="23">
        <v>2</v>
      </c>
      <c r="R35" s="23">
        <v>1</v>
      </c>
      <c r="S35" s="23">
        <f t="shared" si="4"/>
        <v>3</v>
      </c>
      <c r="T35" s="23">
        <v>4</v>
      </c>
      <c r="V35" s="23">
        <v>1</v>
      </c>
      <c r="W35" s="23"/>
      <c r="X35" s="23"/>
      <c r="Y35" s="23">
        <v>0</v>
      </c>
      <c r="Z35" s="23">
        <v>0</v>
      </c>
    </row>
    <row r="36" spans="1:26" x14ac:dyDescent="0.2">
      <c r="A36" s="80"/>
      <c r="B36" s="41" t="s">
        <v>65</v>
      </c>
      <c r="C36" s="22">
        <v>31461</v>
      </c>
      <c r="D36" s="22">
        <f>[1]ბენეფიციარები!D19+[1]ბენეფიციარები!F19+[1]ბენეფიციარები!H19</f>
        <v>17007</v>
      </c>
      <c r="F36" s="77"/>
      <c r="G36" s="17">
        <f t="shared" si="1"/>
        <v>13605.6</v>
      </c>
      <c r="H36" s="17">
        <f t="shared" si="2"/>
        <v>10884.48</v>
      </c>
      <c r="I36" s="17">
        <f t="shared" si="3"/>
        <v>8163.36</v>
      </c>
      <c r="J36" s="77"/>
      <c r="K36" s="77"/>
      <c r="L36" s="77"/>
      <c r="M36" s="32">
        <v>1</v>
      </c>
      <c r="N36" s="23">
        <v>1</v>
      </c>
      <c r="O36" s="20">
        <f t="shared" ref="O36:O67" si="5">N36-M36</f>
        <v>0</v>
      </c>
      <c r="P36" s="23">
        <v>1</v>
      </c>
      <c r="Q36" s="23"/>
      <c r="R36" s="23"/>
      <c r="S36" s="23"/>
      <c r="T36" s="23">
        <v>1</v>
      </c>
      <c r="V36" s="23">
        <v>1</v>
      </c>
      <c r="W36" s="23"/>
      <c r="X36" s="23"/>
      <c r="Y36" s="23">
        <v>0</v>
      </c>
      <c r="Z36" s="23">
        <v>0</v>
      </c>
    </row>
    <row r="37" spans="1:26" ht="25.5" x14ac:dyDescent="0.2">
      <c r="A37" s="80"/>
      <c r="B37" s="41" t="s">
        <v>66</v>
      </c>
      <c r="C37" s="22">
        <v>54337</v>
      </c>
      <c r="D37" s="22">
        <f>[1]ბენეფიციარები!D20+[1]ბენეფიციარები!F20+[1]ბენეფიციარები!H20</f>
        <v>28149</v>
      </c>
      <c r="F37" s="77"/>
      <c r="G37" s="17">
        <f t="shared" si="1"/>
        <v>22519.200000000001</v>
      </c>
      <c r="H37" s="17">
        <f t="shared" si="2"/>
        <v>18015.36</v>
      </c>
      <c r="I37" s="17">
        <f t="shared" si="3"/>
        <v>13511.52</v>
      </c>
      <c r="J37" s="77"/>
      <c r="K37" s="77"/>
      <c r="L37" s="77"/>
      <c r="M37" s="32">
        <v>1</v>
      </c>
      <c r="N37" s="23">
        <v>1</v>
      </c>
      <c r="O37" s="20">
        <f t="shared" si="5"/>
        <v>0</v>
      </c>
      <c r="P37" s="23">
        <v>1</v>
      </c>
      <c r="Q37" s="23">
        <v>1</v>
      </c>
      <c r="R37" s="23">
        <v>1</v>
      </c>
      <c r="S37" s="23">
        <f t="shared" si="4"/>
        <v>2</v>
      </c>
      <c r="T37" s="23">
        <v>2</v>
      </c>
      <c r="V37" s="23">
        <v>1</v>
      </c>
      <c r="W37" s="23"/>
      <c r="X37" s="23"/>
      <c r="Y37" s="23">
        <v>0</v>
      </c>
      <c r="Z37" s="23">
        <v>0</v>
      </c>
    </row>
    <row r="38" spans="1:26" x14ac:dyDescent="0.2">
      <c r="A38" s="80"/>
      <c r="B38" s="41" t="s">
        <v>67</v>
      </c>
      <c r="C38" s="22">
        <v>29827</v>
      </c>
      <c r="D38" s="22">
        <f>[1]ბენეფიციარები!D27+[1]ბენეფიციარები!F27+[1]ბენეფიციარები!H27</f>
        <v>12095</v>
      </c>
      <c r="F38" s="77"/>
      <c r="G38" s="17">
        <f t="shared" si="1"/>
        <v>9676</v>
      </c>
      <c r="H38" s="17">
        <f t="shared" si="2"/>
        <v>7740.8</v>
      </c>
      <c r="I38" s="17">
        <f t="shared" si="3"/>
        <v>5805.6</v>
      </c>
      <c r="J38" s="77"/>
      <c r="K38" s="77"/>
      <c r="L38" s="77"/>
      <c r="M38" s="32">
        <v>1</v>
      </c>
      <c r="N38" s="23">
        <v>1</v>
      </c>
      <c r="O38" s="20">
        <f t="shared" si="5"/>
        <v>0</v>
      </c>
      <c r="P38" s="23">
        <v>1</v>
      </c>
      <c r="Q38" s="23"/>
      <c r="R38" s="23">
        <v>1</v>
      </c>
      <c r="S38" s="23">
        <f t="shared" si="4"/>
        <v>1</v>
      </c>
      <c r="T38" s="23">
        <v>1</v>
      </c>
      <c r="V38" s="23">
        <v>1</v>
      </c>
      <c r="W38" s="23"/>
      <c r="X38" s="23"/>
      <c r="Y38" s="23">
        <v>0</v>
      </c>
      <c r="Z38" s="23">
        <v>0</v>
      </c>
    </row>
    <row r="39" spans="1:26" x14ac:dyDescent="0.2">
      <c r="A39" s="80"/>
      <c r="B39" s="41" t="s">
        <v>68</v>
      </c>
      <c r="C39" s="22">
        <v>29948</v>
      </c>
      <c r="D39" s="22">
        <f>[1]ბენეფიციარები!D26+[1]ბენეფიციარები!F26+[1]ბენეფიციარები!H26</f>
        <v>15560</v>
      </c>
      <c r="F39" s="77"/>
      <c r="G39" s="17">
        <f t="shared" si="1"/>
        <v>12448</v>
      </c>
      <c r="H39" s="17">
        <f t="shared" si="2"/>
        <v>9958.4</v>
      </c>
      <c r="I39" s="17">
        <f t="shared" si="3"/>
        <v>7468.7999999999993</v>
      </c>
      <c r="J39" s="77"/>
      <c r="K39" s="77"/>
      <c r="L39" s="77"/>
      <c r="M39" s="32">
        <v>1</v>
      </c>
      <c r="N39" s="23">
        <v>1</v>
      </c>
      <c r="O39" s="20">
        <f t="shared" si="5"/>
        <v>0</v>
      </c>
      <c r="P39" s="23">
        <v>1</v>
      </c>
      <c r="Q39" s="23"/>
      <c r="R39" s="23">
        <v>1</v>
      </c>
      <c r="S39" s="23">
        <f t="shared" si="4"/>
        <v>1</v>
      </c>
      <c r="T39" s="23">
        <v>2</v>
      </c>
      <c r="V39" s="23">
        <v>1</v>
      </c>
      <c r="W39" s="23"/>
      <c r="X39" s="23"/>
      <c r="Y39" s="23">
        <v>0</v>
      </c>
      <c r="Z39" s="23">
        <v>0</v>
      </c>
    </row>
    <row r="40" spans="1:26" ht="25.5" x14ac:dyDescent="0.2">
      <c r="A40" s="80"/>
      <c r="B40" s="41" t="s">
        <v>69</v>
      </c>
      <c r="C40" s="22">
        <v>51761</v>
      </c>
      <c r="D40" s="22">
        <f>[1]ბენეფიციარები!D25+[1]ბენეფიციარები!F25+[1]ბენეფიციარები!H25</f>
        <v>17885</v>
      </c>
      <c r="F40" s="77"/>
      <c r="G40" s="17">
        <f t="shared" si="1"/>
        <v>14308</v>
      </c>
      <c r="H40" s="17">
        <f t="shared" si="2"/>
        <v>11446.4</v>
      </c>
      <c r="I40" s="17">
        <f t="shared" si="3"/>
        <v>8584.7999999999993</v>
      </c>
      <c r="J40" s="77"/>
      <c r="K40" s="77"/>
      <c r="L40" s="77"/>
      <c r="M40" s="32">
        <v>1</v>
      </c>
      <c r="N40" s="23">
        <v>1</v>
      </c>
      <c r="O40" s="20">
        <f t="shared" si="5"/>
        <v>0</v>
      </c>
      <c r="P40" s="23">
        <v>3</v>
      </c>
      <c r="Q40" s="23"/>
      <c r="R40" s="23">
        <v>1</v>
      </c>
      <c r="S40" s="23">
        <f t="shared" si="4"/>
        <v>1</v>
      </c>
      <c r="T40" s="23">
        <v>2</v>
      </c>
      <c r="V40" s="23">
        <v>1</v>
      </c>
      <c r="W40" s="23"/>
      <c r="X40" s="23"/>
      <c r="Y40" s="23">
        <v>0</v>
      </c>
      <c r="Z40" s="23">
        <v>0</v>
      </c>
    </row>
    <row r="41" spans="1:26" ht="25.5" x14ac:dyDescent="0.2">
      <c r="A41" s="80"/>
      <c r="B41" s="41" t="s">
        <v>70</v>
      </c>
      <c r="C41" s="22">
        <v>41678</v>
      </c>
      <c r="D41" s="22">
        <f>[1]ბენეფიციარები!D24+[1]ბენეფიციარები!F24+[1]ბენეფიციარები!H24</f>
        <v>19389</v>
      </c>
      <c r="F41" s="77"/>
      <c r="G41" s="17">
        <f t="shared" si="1"/>
        <v>15511.2</v>
      </c>
      <c r="H41" s="17">
        <f t="shared" si="2"/>
        <v>12408.960000000001</v>
      </c>
      <c r="I41" s="17">
        <f t="shared" si="3"/>
        <v>9306.7200000000012</v>
      </c>
      <c r="J41" s="77"/>
      <c r="K41" s="77"/>
      <c r="L41" s="77"/>
      <c r="M41" s="32">
        <v>1</v>
      </c>
      <c r="N41" s="23">
        <v>1</v>
      </c>
      <c r="O41" s="20">
        <f t="shared" si="5"/>
        <v>0</v>
      </c>
      <c r="P41" s="23">
        <v>1</v>
      </c>
      <c r="Q41" s="23"/>
      <c r="R41" s="23">
        <v>1</v>
      </c>
      <c r="S41" s="23">
        <f t="shared" si="4"/>
        <v>1</v>
      </c>
      <c r="T41" s="23">
        <v>2</v>
      </c>
      <c r="V41" s="23">
        <v>1</v>
      </c>
      <c r="W41" s="23"/>
      <c r="X41" s="23"/>
      <c r="Y41" s="23">
        <v>0</v>
      </c>
      <c r="Z41" s="23">
        <v>0</v>
      </c>
    </row>
    <row r="42" spans="1:26" ht="26.25" thickBot="1" x14ac:dyDescent="0.25">
      <c r="A42" s="83"/>
      <c r="B42" s="42" t="s">
        <v>71</v>
      </c>
      <c r="C42" s="22">
        <v>21221</v>
      </c>
      <c r="D42" s="22">
        <f>[1]ბენეფიციარები!D21+[1]ბენეფიციარები!F21+[1]ბენეფიციარები!H21</f>
        <v>10833</v>
      </c>
      <c r="F42" s="77"/>
      <c r="G42" s="17">
        <f t="shared" si="1"/>
        <v>8666.4</v>
      </c>
      <c r="H42" s="17">
        <f t="shared" si="2"/>
        <v>6933.12</v>
      </c>
      <c r="I42" s="17">
        <f t="shared" si="3"/>
        <v>5199.84</v>
      </c>
      <c r="J42" s="77"/>
      <c r="K42" s="77"/>
      <c r="L42" s="77"/>
      <c r="M42" s="32">
        <v>1</v>
      </c>
      <c r="N42" s="23">
        <v>1</v>
      </c>
      <c r="O42" s="20">
        <f t="shared" si="5"/>
        <v>0</v>
      </c>
      <c r="P42" s="23">
        <v>1</v>
      </c>
      <c r="Q42" s="23"/>
      <c r="R42" s="23"/>
      <c r="S42" s="23"/>
      <c r="T42" s="23"/>
      <c r="V42" s="23">
        <v>1</v>
      </c>
      <c r="W42" s="23"/>
      <c r="X42" s="23"/>
      <c r="Y42" s="23">
        <v>0</v>
      </c>
      <c r="Z42" s="23">
        <v>0</v>
      </c>
    </row>
    <row r="43" spans="1:26" ht="15.75" thickBot="1" x14ac:dyDescent="0.25">
      <c r="A43" s="25"/>
      <c r="B43" s="26"/>
      <c r="C43" s="27"/>
      <c r="D43" s="27"/>
      <c r="F43" s="43"/>
      <c r="G43" s="17">
        <f t="shared" si="1"/>
        <v>0</v>
      </c>
      <c r="H43" s="17">
        <f t="shared" si="2"/>
        <v>0</v>
      </c>
      <c r="I43" s="17">
        <f t="shared" si="3"/>
        <v>0</v>
      </c>
      <c r="J43" s="43"/>
      <c r="K43" s="29"/>
      <c r="L43" s="29"/>
      <c r="M43" s="30"/>
      <c r="N43" s="30"/>
      <c r="O43" s="20">
        <f t="shared" si="5"/>
        <v>0</v>
      </c>
      <c r="P43" s="27"/>
      <c r="Q43" s="30"/>
      <c r="R43" s="30"/>
      <c r="S43" s="27"/>
      <c r="T43" s="27"/>
      <c r="V43" s="27"/>
      <c r="W43" s="30"/>
      <c r="X43" s="30"/>
      <c r="Y43" s="27"/>
      <c r="Z43" s="27"/>
    </row>
    <row r="44" spans="1:26" ht="25.5" x14ac:dyDescent="0.2">
      <c r="A44" s="82" t="s">
        <v>72</v>
      </c>
      <c r="B44" s="38" t="s">
        <v>73</v>
      </c>
      <c r="C44" s="22">
        <v>57628</v>
      </c>
      <c r="D44" s="22">
        <f>[1]ბენეფიციარები!D30+[1]ბენეფიციარები!F30+[1]ბენეფიციარები!H30</f>
        <v>24281</v>
      </c>
      <c r="F44" s="81">
        <f>SUM(D44:D55)</f>
        <v>234722</v>
      </c>
      <c r="G44" s="17">
        <f t="shared" si="1"/>
        <v>19424.8</v>
      </c>
      <c r="H44" s="17">
        <f t="shared" si="2"/>
        <v>15539.84</v>
      </c>
      <c r="I44" s="17">
        <f t="shared" si="3"/>
        <v>11654.880000000001</v>
      </c>
      <c r="J44" s="81">
        <f>SUM(I44:I55)</f>
        <v>112666.56</v>
      </c>
      <c r="K44" s="77">
        <v>27000</v>
      </c>
      <c r="L44" s="77">
        <f>K44*40/100</f>
        <v>10800</v>
      </c>
      <c r="M44" s="32">
        <v>1</v>
      </c>
      <c r="N44" s="23">
        <v>1</v>
      </c>
      <c r="O44" s="20">
        <f t="shared" si="5"/>
        <v>0</v>
      </c>
      <c r="P44" s="23">
        <v>3</v>
      </c>
      <c r="Q44" s="23">
        <v>1</v>
      </c>
      <c r="R44" s="23">
        <v>2</v>
      </c>
      <c r="S44" s="23">
        <f t="shared" si="4"/>
        <v>3</v>
      </c>
      <c r="T44" s="23">
        <v>4</v>
      </c>
      <c r="V44" s="23">
        <v>1</v>
      </c>
      <c r="W44" s="23"/>
      <c r="X44" s="23"/>
      <c r="Y44" s="23">
        <v>0</v>
      </c>
      <c r="Z44" s="23">
        <v>0</v>
      </c>
    </row>
    <row r="45" spans="1:26" x14ac:dyDescent="0.2">
      <c r="A45" s="80"/>
      <c r="B45" s="39" t="s">
        <v>74</v>
      </c>
      <c r="C45" s="22">
        <f>9737+9736</f>
        <v>19473</v>
      </c>
      <c r="D45" s="22">
        <f>[1]ბენეფიციარები!D38+[1]ბენეფიციარები!F38+[1]ბენეფიციარები!H38</f>
        <v>13963</v>
      </c>
      <c r="E45" s="4" t="s">
        <v>42</v>
      </c>
      <c r="F45" s="77"/>
      <c r="G45" s="17">
        <f t="shared" si="1"/>
        <v>11170.400000000001</v>
      </c>
      <c r="H45" s="17">
        <f t="shared" si="2"/>
        <v>8936.3200000000015</v>
      </c>
      <c r="I45" s="17">
        <f t="shared" si="3"/>
        <v>6702.2400000000016</v>
      </c>
      <c r="J45" s="77"/>
      <c r="K45" s="77"/>
      <c r="L45" s="77"/>
      <c r="M45" s="32">
        <v>1</v>
      </c>
      <c r="N45" s="23">
        <v>1</v>
      </c>
      <c r="O45" s="20">
        <f t="shared" si="5"/>
        <v>0</v>
      </c>
      <c r="P45" s="23"/>
      <c r="Q45" s="23"/>
      <c r="R45" s="23"/>
      <c r="S45" s="23"/>
      <c r="T45" s="23"/>
      <c r="V45" s="85">
        <v>0</v>
      </c>
      <c r="W45" s="85"/>
      <c r="X45" s="85"/>
      <c r="Y45" s="85">
        <v>0</v>
      </c>
      <c r="Z45" s="85">
        <v>0</v>
      </c>
    </row>
    <row r="46" spans="1:26" x14ac:dyDescent="0.2">
      <c r="A46" s="80"/>
      <c r="B46" s="41" t="s">
        <v>75</v>
      </c>
      <c r="C46" s="22">
        <v>37775</v>
      </c>
      <c r="D46" s="22">
        <f>[1]ბენეფიციარები!D33+[1]ბენეფიციარები!F33+[1]ბენეფიციარები!H33</f>
        <v>18568</v>
      </c>
      <c r="F46" s="77"/>
      <c r="G46" s="17">
        <f t="shared" si="1"/>
        <v>14854.400000000001</v>
      </c>
      <c r="H46" s="17">
        <f t="shared" si="2"/>
        <v>11883.52</v>
      </c>
      <c r="I46" s="17">
        <f t="shared" si="3"/>
        <v>8912.64</v>
      </c>
      <c r="J46" s="77"/>
      <c r="K46" s="77"/>
      <c r="L46" s="77"/>
      <c r="M46" s="32">
        <v>1</v>
      </c>
      <c r="N46" s="23">
        <v>1</v>
      </c>
      <c r="O46" s="20">
        <f t="shared" si="5"/>
        <v>0</v>
      </c>
      <c r="P46" s="23">
        <v>1</v>
      </c>
      <c r="Q46" s="23"/>
      <c r="R46" s="23">
        <v>1</v>
      </c>
      <c r="S46" s="23">
        <f t="shared" si="4"/>
        <v>1</v>
      </c>
      <c r="T46" s="23">
        <v>3</v>
      </c>
      <c r="V46" s="23">
        <v>1</v>
      </c>
      <c r="W46" s="23"/>
      <c r="X46" s="23"/>
      <c r="Y46" s="23">
        <v>0</v>
      </c>
      <c r="Z46" s="23">
        <v>0</v>
      </c>
    </row>
    <row r="47" spans="1:26" ht="25.5" x14ac:dyDescent="0.2">
      <c r="A47" s="80"/>
      <c r="B47" s="41" t="s">
        <v>76</v>
      </c>
      <c r="C47" s="22">
        <v>39884</v>
      </c>
      <c r="D47" s="22">
        <f>[1]ბენეფიციარები!D37+[1]ბენეფიციარები!F37+[1]ბენეფიციარები!H37</f>
        <v>26372</v>
      </c>
      <c r="F47" s="77"/>
      <c r="G47" s="17">
        <f t="shared" si="1"/>
        <v>21097.600000000002</v>
      </c>
      <c r="H47" s="17">
        <f t="shared" si="2"/>
        <v>16878.080000000002</v>
      </c>
      <c r="I47" s="17">
        <f t="shared" si="3"/>
        <v>12658.560000000001</v>
      </c>
      <c r="J47" s="77"/>
      <c r="K47" s="77"/>
      <c r="L47" s="77"/>
      <c r="M47" s="32">
        <v>1</v>
      </c>
      <c r="N47" s="23">
        <v>1</v>
      </c>
      <c r="O47" s="20">
        <f t="shared" si="5"/>
        <v>0</v>
      </c>
      <c r="P47" s="23">
        <v>2</v>
      </c>
      <c r="Q47" s="23"/>
      <c r="R47" s="23">
        <v>1</v>
      </c>
      <c r="S47" s="23">
        <f t="shared" si="4"/>
        <v>1</v>
      </c>
      <c r="T47" s="23">
        <v>4</v>
      </c>
      <c r="V47" s="23">
        <v>1</v>
      </c>
      <c r="W47" s="23"/>
      <c r="X47" s="23"/>
      <c r="Y47" s="23">
        <v>0</v>
      </c>
      <c r="Z47" s="23">
        <v>0</v>
      </c>
    </row>
    <row r="48" spans="1:26" x14ac:dyDescent="0.2">
      <c r="A48" s="80"/>
      <c r="B48" s="41" t="s">
        <v>77</v>
      </c>
      <c r="C48" s="22">
        <v>24512</v>
      </c>
      <c r="D48" s="22">
        <f>[1]ბენეფიციარები!D29+[1]ბენეფიციარები!F29+[1]ბენეფიციარები!H29</f>
        <v>13708</v>
      </c>
      <c r="F48" s="77"/>
      <c r="G48" s="17">
        <f t="shared" si="1"/>
        <v>10966.400000000001</v>
      </c>
      <c r="H48" s="17">
        <f t="shared" si="2"/>
        <v>8773.1200000000008</v>
      </c>
      <c r="I48" s="17">
        <f t="shared" si="3"/>
        <v>6579.84</v>
      </c>
      <c r="J48" s="77"/>
      <c r="K48" s="77"/>
      <c r="L48" s="77"/>
      <c r="M48" s="32">
        <v>1</v>
      </c>
      <c r="N48" s="23">
        <v>1</v>
      </c>
      <c r="O48" s="20">
        <f t="shared" si="5"/>
        <v>0</v>
      </c>
      <c r="P48" s="23">
        <v>1</v>
      </c>
      <c r="Q48" s="23"/>
      <c r="R48" s="23"/>
      <c r="S48" s="23"/>
      <c r="T48" s="23">
        <v>1</v>
      </c>
      <c r="V48" s="23">
        <v>1</v>
      </c>
      <c r="W48" s="23"/>
      <c r="X48" s="23"/>
      <c r="Y48" s="23">
        <v>0</v>
      </c>
      <c r="Z48" s="23">
        <v>0</v>
      </c>
    </row>
    <row r="49" spans="1:26" ht="25.5" x14ac:dyDescent="0.2">
      <c r="A49" s="80"/>
      <c r="B49" s="41" t="s">
        <v>78</v>
      </c>
      <c r="C49" s="22">
        <v>48562</v>
      </c>
      <c r="D49" s="22">
        <f>[1]ბენეფიციარები!D32+[1]ბენეფიციარები!F32+[1]ბენეფიციარები!H32</f>
        <v>18062</v>
      </c>
      <c r="F49" s="77"/>
      <c r="G49" s="17">
        <f t="shared" si="1"/>
        <v>14449.6</v>
      </c>
      <c r="H49" s="17">
        <f t="shared" si="2"/>
        <v>11559.68</v>
      </c>
      <c r="I49" s="17">
        <f t="shared" si="3"/>
        <v>8669.76</v>
      </c>
      <c r="J49" s="77"/>
      <c r="K49" s="77"/>
      <c r="L49" s="77"/>
      <c r="M49" s="32">
        <v>1</v>
      </c>
      <c r="N49" s="23">
        <v>1</v>
      </c>
      <c r="O49" s="20">
        <f t="shared" si="5"/>
        <v>0</v>
      </c>
      <c r="P49" s="23">
        <v>2</v>
      </c>
      <c r="Q49" s="23">
        <v>1</v>
      </c>
      <c r="R49" s="23">
        <v>2</v>
      </c>
      <c r="S49" s="23">
        <f t="shared" si="4"/>
        <v>3</v>
      </c>
      <c r="T49" s="23">
        <v>2</v>
      </c>
      <c r="V49" s="23">
        <v>1</v>
      </c>
      <c r="W49" s="23"/>
      <c r="X49" s="23"/>
      <c r="Y49" s="23">
        <v>0</v>
      </c>
      <c r="Z49" s="23">
        <v>0</v>
      </c>
    </row>
    <row r="50" spans="1:26" x14ac:dyDescent="0.2">
      <c r="A50" s="80"/>
      <c r="B50" s="41" t="s">
        <v>79</v>
      </c>
      <c r="C50" s="22">
        <v>23570</v>
      </c>
      <c r="D50" s="22">
        <f>[1]ბენეფიციარები!D39+[1]ბენეფიციარები!F39+[1]ბენეფიციარები!H39</f>
        <v>13899</v>
      </c>
      <c r="F50" s="77"/>
      <c r="G50" s="17">
        <f t="shared" si="1"/>
        <v>11119.2</v>
      </c>
      <c r="H50" s="17">
        <f t="shared" si="2"/>
        <v>8895.36</v>
      </c>
      <c r="I50" s="17">
        <f t="shared" si="3"/>
        <v>6671.52</v>
      </c>
      <c r="J50" s="77"/>
      <c r="K50" s="77"/>
      <c r="L50" s="77"/>
      <c r="M50" s="32">
        <v>1</v>
      </c>
      <c r="N50" s="23">
        <v>1</v>
      </c>
      <c r="O50" s="20">
        <f t="shared" si="5"/>
        <v>0</v>
      </c>
      <c r="P50" s="23">
        <v>1</v>
      </c>
      <c r="Q50" s="23"/>
      <c r="R50" s="23"/>
      <c r="S50" s="23"/>
      <c r="T50" s="23">
        <v>1</v>
      </c>
      <c r="V50" s="23">
        <v>1</v>
      </c>
      <c r="W50" s="23"/>
      <c r="X50" s="23"/>
      <c r="Y50" s="23">
        <v>0</v>
      </c>
      <c r="Z50" s="23">
        <v>0</v>
      </c>
    </row>
    <row r="51" spans="1:26" ht="25.5" x14ac:dyDescent="0.2">
      <c r="A51" s="80"/>
      <c r="B51" s="41" t="s">
        <v>80</v>
      </c>
      <c r="C51" s="22">
        <v>74835</v>
      </c>
      <c r="D51" s="22">
        <f>[1]ბენეფიციარები!D36+[1]ბენეფიციარები!F36+[1]ბენეფიციარები!H36</f>
        <v>22791</v>
      </c>
      <c r="F51" s="77"/>
      <c r="G51" s="17">
        <f t="shared" si="1"/>
        <v>18232.8</v>
      </c>
      <c r="H51" s="17">
        <f t="shared" si="2"/>
        <v>14586.24</v>
      </c>
      <c r="I51" s="17">
        <f t="shared" si="3"/>
        <v>10939.68</v>
      </c>
      <c r="J51" s="77"/>
      <c r="K51" s="77"/>
      <c r="L51" s="77"/>
      <c r="M51" s="32">
        <v>1</v>
      </c>
      <c r="N51" s="23">
        <v>1</v>
      </c>
      <c r="O51" s="20">
        <f t="shared" si="5"/>
        <v>0</v>
      </c>
      <c r="P51" s="23">
        <v>1</v>
      </c>
      <c r="Q51" s="23"/>
      <c r="R51" s="23"/>
      <c r="S51" s="23"/>
      <c r="T51" s="23">
        <v>1</v>
      </c>
      <c r="V51" s="23">
        <v>1</v>
      </c>
      <c r="W51" s="23"/>
      <c r="X51" s="23"/>
      <c r="Y51" s="23">
        <v>0</v>
      </c>
      <c r="Z51" s="23">
        <v>0</v>
      </c>
    </row>
    <row r="52" spans="1:26" ht="12.75" customHeight="1" x14ac:dyDescent="0.2">
      <c r="A52" s="80"/>
      <c r="B52" s="21" t="s">
        <v>81</v>
      </c>
      <c r="C52" s="22">
        <v>147635</v>
      </c>
      <c r="D52" s="22">
        <f>[1]ბენეფიციარები!D35+[1]ბენეფიციარები!F35+[1]ბენეფიციარები!H35</f>
        <v>49878</v>
      </c>
      <c r="F52" s="77"/>
      <c r="G52" s="17">
        <f t="shared" si="1"/>
        <v>39902.400000000001</v>
      </c>
      <c r="H52" s="17">
        <f t="shared" si="2"/>
        <v>31921.920000000002</v>
      </c>
      <c r="I52" s="17">
        <f t="shared" si="3"/>
        <v>23941.440000000002</v>
      </c>
      <c r="J52" s="77"/>
      <c r="K52" s="77"/>
      <c r="L52" s="77"/>
      <c r="M52" s="32">
        <v>2</v>
      </c>
      <c r="N52" s="23">
        <v>2</v>
      </c>
      <c r="O52" s="20">
        <f t="shared" si="5"/>
        <v>0</v>
      </c>
      <c r="P52" s="23">
        <v>19</v>
      </c>
      <c r="Q52" s="23">
        <v>4</v>
      </c>
      <c r="R52" s="23">
        <v>10</v>
      </c>
      <c r="S52" s="23">
        <f t="shared" si="4"/>
        <v>14</v>
      </c>
      <c r="T52" s="23">
        <v>21</v>
      </c>
      <c r="V52" s="23">
        <v>1</v>
      </c>
      <c r="W52" s="23"/>
      <c r="X52" s="23"/>
      <c r="Y52" s="23">
        <v>1</v>
      </c>
      <c r="Z52" s="23">
        <v>1</v>
      </c>
    </row>
    <row r="53" spans="1:26" ht="25.5" x14ac:dyDescent="0.2">
      <c r="A53" s="80"/>
      <c r="B53" s="41" t="s">
        <v>82</v>
      </c>
      <c r="C53" s="22">
        <v>21582</v>
      </c>
      <c r="D53" s="22">
        <f>[1]ბენეფიციარები!D28+[1]ბენეფიციარები!F28+[1]ბენეფიციარები!H28</f>
        <v>10246</v>
      </c>
      <c r="F53" s="77"/>
      <c r="G53" s="17">
        <f t="shared" si="1"/>
        <v>8196.8000000000011</v>
      </c>
      <c r="H53" s="17">
        <f t="shared" si="2"/>
        <v>6557.4400000000005</v>
      </c>
      <c r="I53" s="17">
        <f t="shared" si="3"/>
        <v>4918.08</v>
      </c>
      <c r="J53" s="77"/>
      <c r="K53" s="77"/>
      <c r="L53" s="77"/>
      <c r="M53" s="32">
        <v>1</v>
      </c>
      <c r="N53" s="23">
        <v>1</v>
      </c>
      <c r="O53" s="20">
        <f t="shared" si="5"/>
        <v>0</v>
      </c>
      <c r="P53" s="23">
        <v>1</v>
      </c>
      <c r="Q53" s="23"/>
      <c r="R53" s="23"/>
      <c r="S53" s="23"/>
      <c r="T53" s="23">
        <v>1</v>
      </c>
      <c r="V53" s="23">
        <v>1</v>
      </c>
      <c r="W53" s="23"/>
      <c r="X53" s="23"/>
      <c r="Y53" s="23">
        <v>0</v>
      </c>
      <c r="Z53" s="23">
        <v>0</v>
      </c>
    </row>
    <row r="54" spans="1:26" ht="25.5" x14ac:dyDescent="0.2">
      <c r="A54" s="80"/>
      <c r="B54" s="41" t="s">
        <v>83</v>
      </c>
      <c r="C54" s="22">
        <v>35563</v>
      </c>
      <c r="D54" s="22">
        <f>[1]ბენეფიციარები!D31+[1]ბენეფიციარები!F31+[1]ბენეფიციარები!H31</f>
        <v>12806</v>
      </c>
      <c r="F54" s="77"/>
      <c r="G54" s="17">
        <f t="shared" si="1"/>
        <v>10244.800000000001</v>
      </c>
      <c r="H54" s="17">
        <f t="shared" si="2"/>
        <v>8195.84</v>
      </c>
      <c r="I54" s="17">
        <f t="shared" si="3"/>
        <v>6146.88</v>
      </c>
      <c r="J54" s="77"/>
      <c r="K54" s="77"/>
      <c r="L54" s="77"/>
      <c r="M54" s="32">
        <v>1</v>
      </c>
      <c r="N54" s="23">
        <v>1</v>
      </c>
      <c r="O54" s="20">
        <f t="shared" si="5"/>
        <v>0</v>
      </c>
      <c r="P54" s="23">
        <v>1</v>
      </c>
      <c r="Q54" s="23"/>
      <c r="R54" s="23">
        <v>1</v>
      </c>
      <c r="S54" s="23">
        <f t="shared" si="4"/>
        <v>1</v>
      </c>
      <c r="T54" s="23">
        <v>1</v>
      </c>
      <c r="V54" s="23">
        <v>1</v>
      </c>
      <c r="W54" s="23"/>
      <c r="X54" s="23"/>
      <c r="Y54" s="23">
        <v>0</v>
      </c>
      <c r="Z54" s="23">
        <v>0</v>
      </c>
    </row>
    <row r="55" spans="1:26" ht="26.25" thickBot="1" x14ac:dyDescent="0.25">
      <c r="A55" s="83"/>
      <c r="B55" s="42" t="s">
        <v>84</v>
      </c>
      <c r="C55" s="22">
        <v>20839</v>
      </c>
      <c r="D55" s="22">
        <f>[1]ბენეფიციარები!D34+[1]ბენეფიციარები!F34+[1]ბენეფიციარები!H34</f>
        <v>10148</v>
      </c>
      <c r="F55" s="77"/>
      <c r="G55" s="17">
        <f t="shared" si="1"/>
        <v>8118.4000000000005</v>
      </c>
      <c r="H55" s="17">
        <f t="shared" si="2"/>
        <v>6494.72</v>
      </c>
      <c r="I55" s="17">
        <f t="shared" si="3"/>
        <v>4871.04</v>
      </c>
      <c r="J55" s="77"/>
      <c r="K55" s="77"/>
      <c r="L55" s="77"/>
      <c r="M55" s="32">
        <v>1</v>
      </c>
      <c r="N55" s="23">
        <v>1</v>
      </c>
      <c r="O55" s="20">
        <f t="shared" si="5"/>
        <v>0</v>
      </c>
      <c r="P55" s="23">
        <v>1</v>
      </c>
      <c r="Q55" s="23"/>
      <c r="R55" s="23">
        <v>1</v>
      </c>
      <c r="S55" s="23">
        <f t="shared" si="4"/>
        <v>1</v>
      </c>
      <c r="T55" s="23">
        <v>1</v>
      </c>
      <c r="V55" s="23">
        <v>1</v>
      </c>
      <c r="W55" s="23"/>
      <c r="X55" s="23"/>
      <c r="Y55" s="23">
        <v>0</v>
      </c>
      <c r="Z55" s="23">
        <v>0</v>
      </c>
    </row>
    <row r="56" spans="1:26" ht="15.75" thickBot="1" x14ac:dyDescent="0.25">
      <c r="A56" s="25"/>
      <c r="B56" s="26"/>
      <c r="C56" s="27"/>
      <c r="D56" s="27"/>
      <c r="F56" s="43"/>
      <c r="G56" s="17">
        <f t="shared" si="1"/>
        <v>0</v>
      </c>
      <c r="H56" s="17">
        <f t="shared" si="2"/>
        <v>0</v>
      </c>
      <c r="I56" s="17">
        <f t="shared" si="3"/>
        <v>0</v>
      </c>
      <c r="J56" s="43"/>
      <c r="K56" s="29"/>
      <c r="L56" s="29"/>
      <c r="M56" s="30"/>
      <c r="N56" s="30"/>
      <c r="O56" s="20">
        <f t="shared" si="5"/>
        <v>0</v>
      </c>
      <c r="P56" s="27"/>
      <c r="Q56" s="30"/>
      <c r="R56" s="30"/>
      <c r="S56" s="27"/>
      <c r="T56" s="27"/>
      <c r="V56" s="27"/>
      <c r="W56" s="30"/>
      <c r="X56" s="30"/>
      <c r="Y56" s="27"/>
      <c r="Z56" s="27"/>
    </row>
    <row r="57" spans="1:26" ht="25.5" x14ac:dyDescent="0.2">
      <c r="A57" s="82" t="s">
        <v>85</v>
      </c>
      <c r="B57" s="38" t="s">
        <v>86</v>
      </c>
      <c r="C57" s="22">
        <v>11186</v>
      </c>
      <c r="D57" s="22">
        <f>[1]ბენეფიციარები!D14+[1]ბენეფიციარები!F14+[1]ბენეფიციარები!H14+[1]ბენეფიციარები!D15+[1]ბენეფიციარები!F15+[1]ბენეფიციარები!H15</f>
        <v>10180</v>
      </c>
      <c r="F57" s="81">
        <f>SUM(D57:D60)</f>
        <v>29118</v>
      </c>
      <c r="G57" s="17">
        <f t="shared" si="1"/>
        <v>8144</v>
      </c>
      <c r="H57" s="17">
        <f t="shared" si="2"/>
        <v>6515.2</v>
      </c>
      <c r="I57" s="17">
        <f t="shared" si="3"/>
        <v>4886.3999999999996</v>
      </c>
      <c r="J57" s="81">
        <f>SUM(I57:I60)</f>
        <v>13976.64</v>
      </c>
      <c r="K57" s="77">
        <v>10000</v>
      </c>
      <c r="L57" s="77">
        <f>K57*40/100</f>
        <v>4000</v>
      </c>
      <c r="M57" s="32">
        <v>1</v>
      </c>
      <c r="N57" s="23">
        <v>1</v>
      </c>
      <c r="O57" s="20">
        <f t="shared" si="5"/>
        <v>0</v>
      </c>
      <c r="P57" s="23">
        <v>1</v>
      </c>
      <c r="Q57" s="23"/>
      <c r="R57" s="23"/>
      <c r="S57" s="23"/>
      <c r="T57" s="23">
        <v>1</v>
      </c>
      <c r="V57" s="23">
        <v>1</v>
      </c>
      <c r="W57" s="23"/>
      <c r="X57" s="23"/>
      <c r="Y57" s="23">
        <v>0</v>
      </c>
      <c r="Z57" s="23">
        <v>0</v>
      </c>
    </row>
    <row r="58" spans="1:26" ht="25.5" x14ac:dyDescent="0.2">
      <c r="A58" s="80"/>
      <c r="B58" s="41" t="s">
        <v>87</v>
      </c>
      <c r="C58" s="22">
        <v>4386</v>
      </c>
      <c r="D58" s="22">
        <f>[1]ბენეფიციარები!D16+[1]ბენეფიციარები!F16+[1]ბენეფიციარები!H16</f>
        <v>4164</v>
      </c>
      <c r="E58" s="4" t="s">
        <v>42</v>
      </c>
      <c r="F58" s="77"/>
      <c r="G58" s="17">
        <f t="shared" si="1"/>
        <v>3331.2000000000003</v>
      </c>
      <c r="H58" s="17">
        <f t="shared" si="2"/>
        <v>2664.96</v>
      </c>
      <c r="I58" s="17">
        <f t="shared" si="3"/>
        <v>1998.72</v>
      </c>
      <c r="J58" s="77"/>
      <c r="K58" s="77"/>
      <c r="L58" s="77"/>
      <c r="M58" s="32">
        <v>1</v>
      </c>
      <c r="N58" s="23">
        <v>1</v>
      </c>
      <c r="O58" s="20">
        <f t="shared" si="5"/>
        <v>0</v>
      </c>
      <c r="P58" s="23"/>
      <c r="Q58" s="23"/>
      <c r="R58" s="23"/>
      <c r="S58" s="23"/>
      <c r="T58" s="23"/>
      <c r="V58" s="85">
        <v>0</v>
      </c>
      <c r="W58" s="85"/>
      <c r="X58" s="85"/>
      <c r="Y58" s="85">
        <v>0</v>
      </c>
      <c r="Z58" s="85">
        <v>0</v>
      </c>
    </row>
    <row r="59" spans="1:26" x14ac:dyDescent="0.2">
      <c r="A59" s="80"/>
      <c r="B59" s="41" t="s">
        <v>88</v>
      </c>
      <c r="C59" s="22">
        <v>6130</v>
      </c>
      <c r="D59" s="22">
        <f>[1]ბენეფიციარები!D17+[1]ბენეფიციარები!F17+[1]ბენეფიციარები!H17</f>
        <v>5836</v>
      </c>
      <c r="F59" s="77"/>
      <c r="G59" s="17">
        <f t="shared" si="1"/>
        <v>4668.8</v>
      </c>
      <c r="H59" s="17">
        <f t="shared" si="2"/>
        <v>3735.04</v>
      </c>
      <c r="I59" s="17">
        <f t="shared" si="3"/>
        <v>2801.2799999999997</v>
      </c>
      <c r="J59" s="77"/>
      <c r="K59" s="77"/>
      <c r="L59" s="77"/>
      <c r="M59" s="32">
        <v>1</v>
      </c>
      <c r="N59" s="23">
        <v>1</v>
      </c>
      <c r="O59" s="20">
        <f t="shared" si="5"/>
        <v>0</v>
      </c>
      <c r="P59" s="23">
        <v>1</v>
      </c>
      <c r="Q59" s="23"/>
      <c r="R59" s="23"/>
      <c r="S59" s="23"/>
      <c r="T59" s="23"/>
      <c r="V59" s="23">
        <v>1</v>
      </c>
      <c r="W59" s="23"/>
      <c r="X59" s="23"/>
      <c r="Y59" s="23">
        <v>0</v>
      </c>
      <c r="Z59" s="23">
        <v>0</v>
      </c>
    </row>
    <row r="60" spans="1:26" ht="15.75" thickBot="1" x14ac:dyDescent="0.25">
      <c r="A60" s="83"/>
      <c r="B60" s="42" t="s">
        <v>89</v>
      </c>
      <c r="C60" s="22">
        <v>10387</v>
      </c>
      <c r="D60" s="22">
        <f>[1]ბენეფიციარები!D18+[1]ბენეფიციარები!F18+[1]ბენეფიციარები!H18</f>
        <v>8938</v>
      </c>
      <c r="E60" s="4" t="s">
        <v>42</v>
      </c>
      <c r="F60" s="77"/>
      <c r="G60" s="17">
        <f t="shared" si="1"/>
        <v>7150.4000000000005</v>
      </c>
      <c r="H60" s="17">
        <f t="shared" si="2"/>
        <v>5720.3200000000006</v>
      </c>
      <c r="I60" s="17">
        <f t="shared" si="3"/>
        <v>4290.2400000000007</v>
      </c>
      <c r="J60" s="77"/>
      <c r="K60" s="77"/>
      <c r="L60" s="77"/>
      <c r="M60" s="32">
        <v>1</v>
      </c>
      <c r="N60" s="23">
        <v>1</v>
      </c>
      <c r="O60" s="20">
        <f t="shared" si="5"/>
        <v>0</v>
      </c>
      <c r="P60" s="23"/>
      <c r="Q60" s="23"/>
      <c r="R60" s="23"/>
      <c r="S60" s="23"/>
      <c r="T60" s="23"/>
      <c r="V60" s="85">
        <v>0</v>
      </c>
      <c r="W60" s="85"/>
      <c r="X60" s="85"/>
      <c r="Y60" s="85">
        <v>0</v>
      </c>
      <c r="Z60" s="85">
        <v>0</v>
      </c>
    </row>
    <row r="61" spans="1:26" ht="15.75" thickBot="1" x14ac:dyDescent="0.25">
      <c r="A61" s="25"/>
      <c r="B61" s="26"/>
      <c r="C61" s="27"/>
      <c r="D61" s="27"/>
      <c r="F61" s="43"/>
      <c r="G61" s="17">
        <f t="shared" si="1"/>
        <v>0</v>
      </c>
      <c r="H61" s="17">
        <f t="shared" si="2"/>
        <v>0</v>
      </c>
      <c r="I61" s="17">
        <f t="shared" si="3"/>
        <v>0</v>
      </c>
      <c r="J61" s="43"/>
      <c r="K61" s="29"/>
      <c r="L61" s="29"/>
      <c r="M61" s="30"/>
      <c r="N61" s="30"/>
      <c r="O61" s="20">
        <f t="shared" si="5"/>
        <v>0</v>
      </c>
      <c r="P61" s="27"/>
      <c r="Q61" s="30"/>
      <c r="R61" s="30"/>
      <c r="S61" s="27"/>
      <c r="T61" s="27"/>
      <c r="V61" s="27"/>
      <c r="W61" s="30"/>
      <c r="X61" s="30"/>
      <c r="Y61" s="27"/>
      <c r="Z61" s="27"/>
    </row>
    <row r="62" spans="1:26" ht="25.5" customHeight="1" x14ac:dyDescent="0.2">
      <c r="A62" s="82" t="s">
        <v>90</v>
      </c>
      <c r="B62" s="38" t="s">
        <v>91</v>
      </c>
      <c r="C62" s="22">
        <v>33463</v>
      </c>
      <c r="D62" s="22">
        <f>[1]ბენეფიციარები!D48+[1]ბენეფიციარები!F48+[1]ბენეფიციარები!H48</f>
        <v>19261</v>
      </c>
      <c r="F62" s="81">
        <f>SUM(D62:D70)</f>
        <v>202608</v>
      </c>
      <c r="G62" s="17">
        <f t="shared" si="1"/>
        <v>15408.800000000001</v>
      </c>
      <c r="H62" s="17">
        <f t="shared" si="2"/>
        <v>12327.04</v>
      </c>
      <c r="I62" s="17">
        <f t="shared" si="3"/>
        <v>9245.2800000000007</v>
      </c>
      <c r="J62" s="81">
        <f>SUM(I62:I70)</f>
        <v>97251.839999999997</v>
      </c>
      <c r="K62" s="77">
        <v>24000</v>
      </c>
      <c r="L62" s="77">
        <f>K62*40/100</f>
        <v>9600</v>
      </c>
      <c r="M62" s="32">
        <v>1</v>
      </c>
      <c r="N62" s="23">
        <v>1</v>
      </c>
      <c r="O62" s="20">
        <f t="shared" si="5"/>
        <v>0</v>
      </c>
      <c r="P62" s="23">
        <v>1</v>
      </c>
      <c r="Q62" s="23"/>
      <c r="R62" s="23">
        <v>1</v>
      </c>
      <c r="S62" s="23">
        <f t="shared" si="4"/>
        <v>1</v>
      </c>
      <c r="T62" s="23"/>
      <c r="V62" s="23">
        <v>1</v>
      </c>
      <c r="W62" s="23"/>
      <c r="X62" s="23"/>
      <c r="Y62" s="23">
        <v>0</v>
      </c>
      <c r="Z62" s="23">
        <v>0</v>
      </c>
    </row>
    <row r="63" spans="1:26" x14ac:dyDescent="0.2">
      <c r="A63" s="80"/>
      <c r="B63" s="44" t="s">
        <v>92</v>
      </c>
      <c r="C63" s="22">
        <v>41465</v>
      </c>
      <c r="D63" s="22">
        <f>[1]ბენეფიციარები!D51+[1]ბენეფიციარები!F51+[1]ბენეფიციარები!H51</f>
        <v>12204</v>
      </c>
      <c r="F63" s="77"/>
      <c r="G63" s="17">
        <f t="shared" si="1"/>
        <v>9763.2000000000007</v>
      </c>
      <c r="H63" s="17">
        <f t="shared" si="2"/>
        <v>7810.56</v>
      </c>
      <c r="I63" s="17">
        <f t="shared" si="3"/>
        <v>5857.92</v>
      </c>
      <c r="J63" s="77"/>
      <c r="K63" s="77"/>
      <c r="L63" s="77"/>
      <c r="M63" s="32">
        <v>1</v>
      </c>
      <c r="N63" s="23">
        <v>1</v>
      </c>
      <c r="O63" s="20">
        <f t="shared" si="5"/>
        <v>0</v>
      </c>
      <c r="P63" s="23">
        <v>3</v>
      </c>
      <c r="Q63" s="23">
        <v>1</v>
      </c>
      <c r="R63" s="23">
        <v>2</v>
      </c>
      <c r="S63" s="23">
        <f t="shared" si="4"/>
        <v>3</v>
      </c>
      <c r="T63" s="23"/>
      <c r="V63" s="23">
        <v>1</v>
      </c>
      <c r="W63" s="23"/>
      <c r="X63" s="23"/>
      <c r="Y63" s="23">
        <v>0</v>
      </c>
      <c r="Z63" s="23">
        <v>0</v>
      </c>
    </row>
    <row r="64" spans="1:26" x14ac:dyDescent="0.2">
      <c r="A64" s="80"/>
      <c r="B64" s="41" t="s">
        <v>93</v>
      </c>
      <c r="C64" s="22">
        <v>22341</v>
      </c>
      <c r="D64" s="22">
        <f>[1]ბენეფიციარები!D46+[1]ბენეფიციარები!F46+[1]ბენეფიციარები!H46</f>
        <v>10722</v>
      </c>
      <c r="E64" s="4" t="s">
        <v>42</v>
      </c>
      <c r="F64" s="77"/>
      <c r="G64" s="17">
        <f t="shared" si="1"/>
        <v>8577.6</v>
      </c>
      <c r="H64" s="17">
        <f t="shared" si="2"/>
        <v>6862.08</v>
      </c>
      <c r="I64" s="17">
        <f t="shared" si="3"/>
        <v>5146.5599999999995</v>
      </c>
      <c r="J64" s="77"/>
      <c r="K64" s="77"/>
      <c r="L64" s="77"/>
      <c r="M64" s="32">
        <v>1</v>
      </c>
      <c r="N64" s="23">
        <v>1</v>
      </c>
      <c r="O64" s="20">
        <f t="shared" si="5"/>
        <v>0</v>
      </c>
      <c r="P64" s="23"/>
      <c r="Q64" s="23"/>
      <c r="R64" s="23"/>
      <c r="S64" s="23"/>
      <c r="T64" s="23"/>
      <c r="V64" s="23">
        <v>0</v>
      </c>
      <c r="W64" s="23"/>
      <c r="X64" s="23"/>
      <c r="Y64" s="23">
        <v>0</v>
      </c>
      <c r="Z64" s="23">
        <v>1</v>
      </c>
    </row>
    <row r="65" spans="1:26" x14ac:dyDescent="0.2">
      <c r="A65" s="80"/>
      <c r="B65" s="41" t="s">
        <v>94</v>
      </c>
      <c r="C65" s="22">
        <v>39652</v>
      </c>
      <c r="D65" s="22">
        <f>[1]ბენეფიციარები!D50+[1]ბენეფიციარები!F50+[1]ბენეფიციარები!H50</f>
        <v>18467</v>
      </c>
      <c r="F65" s="77"/>
      <c r="G65" s="17">
        <f t="shared" si="1"/>
        <v>14773.6</v>
      </c>
      <c r="H65" s="17">
        <f t="shared" si="2"/>
        <v>11818.880000000001</v>
      </c>
      <c r="I65" s="17">
        <f t="shared" si="3"/>
        <v>8864.16</v>
      </c>
      <c r="J65" s="77"/>
      <c r="K65" s="77"/>
      <c r="L65" s="77"/>
      <c r="M65" s="32">
        <v>1</v>
      </c>
      <c r="N65" s="23">
        <v>1</v>
      </c>
      <c r="O65" s="20">
        <f t="shared" si="5"/>
        <v>0</v>
      </c>
      <c r="P65" s="23">
        <v>1</v>
      </c>
      <c r="Q65" s="23">
        <v>1</v>
      </c>
      <c r="R65" s="23">
        <v>1</v>
      </c>
      <c r="S65" s="23">
        <f t="shared" si="4"/>
        <v>2</v>
      </c>
      <c r="T65" s="23"/>
      <c r="V65" s="23">
        <v>1</v>
      </c>
      <c r="W65" s="23"/>
      <c r="X65" s="23"/>
      <c r="Y65" s="23">
        <v>0</v>
      </c>
      <c r="Z65" s="23">
        <v>0</v>
      </c>
    </row>
    <row r="66" spans="1:26" ht="25.5" x14ac:dyDescent="0.2">
      <c r="A66" s="80"/>
      <c r="B66" s="41" t="s">
        <v>95</v>
      </c>
      <c r="C66" s="22">
        <v>22309</v>
      </c>
      <c r="D66" s="22">
        <f>[1]ბენეფიციარები!D52+[1]ბენეფიციარები!F52+[1]ბენეფიციარები!H52</f>
        <v>9896</v>
      </c>
      <c r="E66" s="4" t="s">
        <v>42</v>
      </c>
      <c r="F66" s="77"/>
      <c r="G66" s="17">
        <f t="shared" si="1"/>
        <v>7916.8</v>
      </c>
      <c r="H66" s="17">
        <f t="shared" si="2"/>
        <v>6333.4400000000005</v>
      </c>
      <c r="I66" s="17">
        <f t="shared" si="3"/>
        <v>4750.08</v>
      </c>
      <c r="J66" s="77"/>
      <c r="K66" s="77"/>
      <c r="L66" s="77"/>
      <c r="M66" s="32">
        <v>1</v>
      </c>
      <c r="N66" s="23">
        <v>1</v>
      </c>
      <c r="O66" s="20">
        <f t="shared" si="5"/>
        <v>0</v>
      </c>
      <c r="P66" s="23">
        <v>1</v>
      </c>
      <c r="Q66" s="23"/>
      <c r="R66" s="23"/>
      <c r="S66" s="23"/>
      <c r="T66" s="23"/>
      <c r="V66" s="23">
        <v>1</v>
      </c>
      <c r="W66" s="23"/>
      <c r="X66" s="23"/>
      <c r="Y66" s="23">
        <v>0</v>
      </c>
      <c r="Z66" s="23">
        <v>0</v>
      </c>
    </row>
    <row r="67" spans="1:26" x14ac:dyDescent="0.2">
      <c r="A67" s="80"/>
      <c r="B67" s="41" t="s">
        <v>96</v>
      </c>
      <c r="C67" s="22">
        <v>30548</v>
      </c>
      <c r="D67" s="22">
        <f>[1]ბენეფიციარები!D54+[1]ბენეფიციარები!F54+[1]ბენეფიციარები!H54</f>
        <v>11782</v>
      </c>
      <c r="E67" s="4" t="s">
        <v>97</v>
      </c>
      <c r="F67" s="77"/>
      <c r="G67" s="17">
        <f t="shared" si="1"/>
        <v>9425.6</v>
      </c>
      <c r="H67" s="17">
        <f t="shared" si="2"/>
        <v>7540.4800000000005</v>
      </c>
      <c r="I67" s="17">
        <f t="shared" si="3"/>
        <v>5655.3600000000006</v>
      </c>
      <c r="J67" s="77"/>
      <c r="K67" s="77"/>
      <c r="L67" s="77"/>
      <c r="M67" s="32">
        <v>1</v>
      </c>
      <c r="N67" s="23">
        <v>1</v>
      </c>
      <c r="O67" s="20">
        <f t="shared" si="5"/>
        <v>0</v>
      </c>
      <c r="P67" s="23"/>
      <c r="Q67" s="23"/>
      <c r="R67" s="23">
        <v>1</v>
      </c>
      <c r="S67" s="23">
        <f t="shared" si="4"/>
        <v>1</v>
      </c>
      <c r="T67" s="23"/>
      <c r="V67" s="23">
        <v>0</v>
      </c>
      <c r="W67" s="23"/>
      <c r="X67" s="23"/>
      <c r="Y67" s="23">
        <v>1</v>
      </c>
      <c r="Z67" s="23">
        <v>0</v>
      </c>
    </row>
    <row r="68" spans="1:26" ht="12.75" customHeight="1" x14ac:dyDescent="0.2">
      <c r="A68" s="80"/>
      <c r="B68" s="45" t="s">
        <v>98</v>
      </c>
      <c r="C68" s="22">
        <v>105509</v>
      </c>
      <c r="D68" s="22">
        <v>98247</v>
      </c>
      <c r="F68" s="77"/>
      <c r="G68" s="17">
        <f t="shared" si="1"/>
        <v>78597.600000000006</v>
      </c>
      <c r="H68" s="17">
        <f t="shared" si="2"/>
        <v>62878.080000000002</v>
      </c>
      <c r="I68" s="17">
        <f t="shared" si="3"/>
        <v>47158.559999999998</v>
      </c>
      <c r="J68" s="77"/>
      <c r="K68" s="77"/>
      <c r="L68" s="77"/>
      <c r="M68" s="32">
        <v>5</v>
      </c>
      <c r="N68" s="23">
        <v>1</v>
      </c>
      <c r="O68" s="20">
        <f t="shared" ref="O68:O81" si="6">N68-M68</f>
        <v>-4</v>
      </c>
      <c r="P68" s="23">
        <v>5</v>
      </c>
      <c r="Q68" s="23">
        <v>3</v>
      </c>
      <c r="R68" s="23">
        <v>2</v>
      </c>
      <c r="S68" s="23">
        <f t="shared" si="4"/>
        <v>5</v>
      </c>
      <c r="T68" s="23"/>
      <c r="V68" s="74">
        <v>1</v>
      </c>
      <c r="W68" s="74"/>
      <c r="X68" s="74"/>
      <c r="Y68" s="74">
        <v>2</v>
      </c>
      <c r="Z68" s="74">
        <v>2</v>
      </c>
    </row>
    <row r="69" spans="1:26" x14ac:dyDescent="0.2">
      <c r="A69" s="80"/>
      <c r="B69" s="41" t="s">
        <v>99</v>
      </c>
      <c r="C69" s="22">
        <v>9316</v>
      </c>
      <c r="D69" s="22">
        <f>[1]ბენეფიციარები!D49+[1]ბენეფიციარები!F49+[1]ბენეფიციარები!H49</f>
        <v>7301</v>
      </c>
      <c r="F69" s="77"/>
      <c r="G69" s="17">
        <f t="shared" ref="G69:G81" si="7">D69*$G$3</f>
        <v>5840.8</v>
      </c>
      <c r="H69" s="17">
        <f t="shared" ref="H69:H81" si="8">G69-G69*$H$3</f>
        <v>4672.6400000000003</v>
      </c>
      <c r="I69" s="17">
        <f t="shared" ref="I69:I82" si="9">H69*$I$3</f>
        <v>3504.4800000000005</v>
      </c>
      <c r="J69" s="77"/>
      <c r="K69" s="77"/>
      <c r="L69" s="77"/>
      <c r="M69" s="32">
        <v>1</v>
      </c>
      <c r="N69" s="23"/>
      <c r="O69" s="20">
        <f t="shared" si="6"/>
        <v>-1</v>
      </c>
      <c r="P69" s="23"/>
      <c r="Q69" s="23"/>
      <c r="R69" s="23">
        <v>1</v>
      </c>
      <c r="S69" s="23">
        <f t="shared" ref="S69:S81" si="10">Q69+R69</f>
        <v>1</v>
      </c>
      <c r="T69" s="23"/>
      <c r="V69" s="23">
        <v>0</v>
      </c>
      <c r="W69" s="23"/>
      <c r="X69" s="23"/>
      <c r="Y69" s="23">
        <v>1</v>
      </c>
      <c r="Z69" s="23">
        <v>0</v>
      </c>
    </row>
    <row r="70" spans="1:26" ht="26.25" thickBot="1" x14ac:dyDescent="0.25">
      <c r="A70" s="83"/>
      <c r="B70" s="42" t="s">
        <v>100</v>
      </c>
      <c r="C70" s="22">
        <v>26158</v>
      </c>
      <c r="D70" s="22">
        <f>[1]ბენეფიციარები!D53+[1]ბენეფიციარები!F53+[1]ბენეფიციარები!H53</f>
        <v>14728</v>
      </c>
      <c r="E70" s="4" t="s">
        <v>101</v>
      </c>
      <c r="F70" s="77"/>
      <c r="G70" s="17">
        <f t="shared" si="7"/>
        <v>11782.400000000001</v>
      </c>
      <c r="H70" s="17">
        <f t="shared" si="8"/>
        <v>9425.9200000000019</v>
      </c>
      <c r="I70" s="17">
        <f t="shared" si="9"/>
        <v>7069.4400000000014</v>
      </c>
      <c r="J70" s="77"/>
      <c r="K70" s="77"/>
      <c r="L70" s="77"/>
      <c r="M70" s="32">
        <v>1</v>
      </c>
      <c r="N70" s="23">
        <v>1</v>
      </c>
      <c r="O70" s="20">
        <f t="shared" si="6"/>
        <v>0</v>
      </c>
      <c r="P70" s="23">
        <v>1</v>
      </c>
      <c r="Q70" s="23"/>
      <c r="R70" s="23">
        <v>1</v>
      </c>
      <c r="S70" s="23">
        <f t="shared" si="10"/>
        <v>1</v>
      </c>
      <c r="T70" s="23"/>
      <c r="V70" s="23">
        <v>1</v>
      </c>
      <c r="W70" s="23"/>
      <c r="X70" s="23"/>
      <c r="Y70" s="23">
        <v>0</v>
      </c>
      <c r="Z70" s="23">
        <v>0</v>
      </c>
    </row>
    <row r="71" spans="1:26" ht="15.75" thickBot="1" x14ac:dyDescent="0.25">
      <c r="A71" s="25"/>
      <c r="B71" s="26"/>
      <c r="C71" s="27"/>
      <c r="D71" s="27"/>
      <c r="F71" s="43"/>
      <c r="G71" s="17">
        <f t="shared" si="7"/>
        <v>0</v>
      </c>
      <c r="H71" s="17">
        <f t="shared" si="8"/>
        <v>0</v>
      </c>
      <c r="I71" s="17">
        <f t="shared" si="9"/>
        <v>0</v>
      </c>
      <c r="J71" s="43"/>
      <c r="K71" s="29"/>
      <c r="L71" s="29"/>
      <c r="M71" s="30"/>
      <c r="N71" s="30"/>
      <c r="O71" s="20">
        <f t="shared" si="6"/>
        <v>0</v>
      </c>
      <c r="P71" s="27"/>
      <c r="Q71" s="30"/>
      <c r="R71" s="30"/>
      <c r="S71" s="27"/>
      <c r="T71" s="30"/>
      <c r="V71" s="27"/>
      <c r="W71" s="30"/>
      <c r="X71" s="30"/>
      <c r="Y71" s="27"/>
      <c r="Z71" s="30"/>
    </row>
    <row r="72" spans="1:26" ht="25.5" x14ac:dyDescent="0.2">
      <c r="A72" s="82" t="s">
        <v>102</v>
      </c>
      <c r="B72" s="38" t="s">
        <v>103</v>
      </c>
      <c r="C72" s="22">
        <v>62863</v>
      </c>
      <c r="D72" s="22">
        <f>[1]ბენეფიციარები!D11+[1]ბენეფიციარები!F11+[1]ბენეფიციარები!H11+[1]ბენეფიციარები!D12+[1]ბენეფიციარები!F12+[1]ბენეფიციარები!H12</f>
        <v>28303</v>
      </c>
      <c r="F72" s="81">
        <f>SUM(D72:D74)</f>
        <v>55549</v>
      </c>
      <c r="G72" s="17">
        <f t="shared" si="7"/>
        <v>22642.400000000001</v>
      </c>
      <c r="H72" s="17">
        <f t="shared" si="8"/>
        <v>18113.920000000002</v>
      </c>
      <c r="I72" s="17">
        <f t="shared" si="9"/>
        <v>13585.440000000002</v>
      </c>
      <c r="J72" s="81">
        <f>SUM(I72:I74)</f>
        <v>26663.520000000004</v>
      </c>
      <c r="K72" s="77">
        <v>31000</v>
      </c>
      <c r="L72" s="77">
        <f>K72*40/100</f>
        <v>12400</v>
      </c>
      <c r="M72" s="32">
        <v>1</v>
      </c>
      <c r="N72" s="23">
        <v>1</v>
      </c>
      <c r="O72" s="20">
        <f t="shared" si="6"/>
        <v>0</v>
      </c>
      <c r="P72" s="23">
        <v>2</v>
      </c>
      <c r="Q72" s="23">
        <v>1</v>
      </c>
      <c r="R72" s="23"/>
      <c r="S72" s="23">
        <f t="shared" si="10"/>
        <v>1</v>
      </c>
      <c r="T72" s="23">
        <v>5</v>
      </c>
      <c r="V72" s="23">
        <v>1</v>
      </c>
      <c r="W72" s="23"/>
      <c r="X72" s="23"/>
      <c r="Y72" s="23">
        <v>0</v>
      </c>
      <c r="Z72" s="23">
        <v>0</v>
      </c>
    </row>
    <row r="73" spans="1:26" ht="25.5" x14ac:dyDescent="0.2">
      <c r="A73" s="80"/>
      <c r="B73" s="41" t="s">
        <v>104</v>
      </c>
      <c r="C73" s="22">
        <v>19001</v>
      </c>
      <c r="D73" s="22">
        <f>[1]ბენეფიციარები!D13+[1]ბენეფიციარები!F13+[1]ბენეფიციარები!H13</f>
        <v>11126</v>
      </c>
      <c r="E73" s="4" t="s">
        <v>105</v>
      </c>
      <c r="F73" s="77"/>
      <c r="G73" s="17">
        <f t="shared" si="7"/>
        <v>8900.8000000000011</v>
      </c>
      <c r="H73" s="17">
        <f t="shared" si="8"/>
        <v>7120.6400000000012</v>
      </c>
      <c r="I73" s="17">
        <f t="shared" si="9"/>
        <v>5340.4800000000014</v>
      </c>
      <c r="J73" s="77"/>
      <c r="K73" s="77"/>
      <c r="L73" s="77"/>
      <c r="M73" s="32">
        <v>1</v>
      </c>
      <c r="N73" s="23">
        <v>1</v>
      </c>
      <c r="O73" s="20">
        <f t="shared" si="6"/>
        <v>0</v>
      </c>
      <c r="P73" s="23">
        <v>2</v>
      </c>
      <c r="Q73" s="23"/>
      <c r="R73" s="23"/>
      <c r="S73" s="23"/>
      <c r="T73" s="23">
        <v>1</v>
      </c>
      <c r="V73" s="23">
        <v>1</v>
      </c>
      <c r="W73" s="23"/>
      <c r="X73" s="23"/>
      <c r="Y73" s="23">
        <v>0</v>
      </c>
      <c r="Z73" s="23">
        <v>0</v>
      </c>
    </row>
    <row r="74" spans="1:26" ht="26.25" thickBot="1" x14ac:dyDescent="0.25">
      <c r="A74" s="83"/>
      <c r="B74" s="42" t="s">
        <v>106</v>
      </c>
      <c r="C74" s="22">
        <v>31486</v>
      </c>
      <c r="D74" s="22">
        <f>[1]ბენეფიციარები!D10+[1]ბენეფიციარები!F10+[1]ბენეფიციარები!H10</f>
        <v>16120</v>
      </c>
      <c r="F74" s="77"/>
      <c r="G74" s="17">
        <f t="shared" si="7"/>
        <v>12896</v>
      </c>
      <c r="H74" s="17">
        <f t="shared" si="8"/>
        <v>10316.799999999999</v>
      </c>
      <c r="I74" s="17">
        <f t="shared" si="9"/>
        <v>7737.5999999999995</v>
      </c>
      <c r="J74" s="77"/>
      <c r="K74" s="77"/>
      <c r="L74" s="77"/>
      <c r="M74" s="32">
        <v>1</v>
      </c>
      <c r="N74" s="23">
        <v>1</v>
      </c>
      <c r="O74" s="20">
        <f t="shared" si="6"/>
        <v>0</v>
      </c>
      <c r="P74" s="23">
        <v>1</v>
      </c>
      <c r="Q74" s="23"/>
      <c r="R74" s="23">
        <v>1</v>
      </c>
      <c r="S74" s="23">
        <f t="shared" si="10"/>
        <v>1</v>
      </c>
      <c r="T74" s="23">
        <v>1</v>
      </c>
      <c r="V74" s="23">
        <v>1</v>
      </c>
      <c r="W74" s="23"/>
      <c r="X74" s="23"/>
      <c r="Y74" s="23">
        <v>0</v>
      </c>
      <c r="Z74" s="23">
        <v>0</v>
      </c>
    </row>
    <row r="75" spans="1:26" ht="15.75" thickBot="1" x14ac:dyDescent="0.25">
      <c r="A75" s="25"/>
      <c r="B75" s="46"/>
      <c r="C75" s="47"/>
      <c r="D75" s="47"/>
      <c r="F75" s="43"/>
      <c r="G75" s="17">
        <f t="shared" si="7"/>
        <v>0</v>
      </c>
      <c r="H75" s="17">
        <f t="shared" si="8"/>
        <v>0</v>
      </c>
      <c r="I75" s="17">
        <f t="shared" si="9"/>
        <v>0</v>
      </c>
      <c r="J75" s="43"/>
      <c r="K75" s="29"/>
      <c r="L75" s="29"/>
      <c r="M75" s="30"/>
      <c r="N75" s="47"/>
      <c r="O75" s="20">
        <f t="shared" si="6"/>
        <v>0</v>
      </c>
      <c r="P75" s="47"/>
      <c r="Q75" s="47"/>
      <c r="R75" s="47"/>
      <c r="S75" s="47"/>
      <c r="T75" s="47"/>
      <c r="V75" s="47"/>
      <c r="W75" s="47"/>
      <c r="X75" s="47"/>
      <c r="Y75" s="47"/>
      <c r="Z75" s="47"/>
    </row>
    <row r="76" spans="1:26" ht="30.75" customHeight="1" x14ac:dyDescent="0.2">
      <c r="A76" s="82" t="s">
        <v>107</v>
      </c>
      <c r="B76" s="21" t="s">
        <v>108</v>
      </c>
      <c r="C76" s="22">
        <v>152839</v>
      </c>
      <c r="D76" s="22">
        <f>[1]ბენეფიციარები!D74+[1]ბენეფიციარები!F74+[1]ბენეფიციარები!H74</f>
        <v>44019</v>
      </c>
      <c r="F76" s="81">
        <f>SUM(D76:D81)</f>
        <v>120548</v>
      </c>
      <c r="G76" s="17">
        <f t="shared" si="7"/>
        <v>35215.200000000004</v>
      </c>
      <c r="H76" s="17">
        <f t="shared" si="8"/>
        <v>28172.160000000003</v>
      </c>
      <c r="I76" s="17">
        <f t="shared" si="9"/>
        <v>21129.120000000003</v>
      </c>
      <c r="J76" s="81">
        <f>SUM(I76:I81)</f>
        <v>57863.040000000001</v>
      </c>
      <c r="K76" s="77">
        <v>24000</v>
      </c>
      <c r="L76" s="77">
        <f>K76*40/100</f>
        <v>9600</v>
      </c>
      <c r="M76" s="32">
        <v>2</v>
      </c>
      <c r="N76" s="23">
        <v>2</v>
      </c>
      <c r="O76" s="20">
        <f t="shared" si="6"/>
        <v>0</v>
      </c>
      <c r="P76" s="23">
        <v>12</v>
      </c>
      <c r="Q76" s="23">
        <v>7</v>
      </c>
      <c r="R76" s="23">
        <v>4</v>
      </c>
      <c r="S76" s="23">
        <f t="shared" si="10"/>
        <v>11</v>
      </c>
      <c r="T76" s="23">
        <v>15</v>
      </c>
      <c r="V76" s="23">
        <v>1</v>
      </c>
      <c r="W76" s="23"/>
      <c r="X76" s="23"/>
      <c r="Y76" s="23">
        <v>1</v>
      </c>
      <c r="Z76" s="23">
        <v>1</v>
      </c>
    </row>
    <row r="77" spans="1:26" x14ac:dyDescent="0.2">
      <c r="A77" s="80"/>
      <c r="B77" s="41" t="s">
        <v>109</v>
      </c>
      <c r="C77" s="22">
        <v>16760</v>
      </c>
      <c r="D77" s="22">
        <f>[1]ბენეფიციარები!D75+[1]ბენეფიციარები!F75+[1]ბენეფიციარები!H75</f>
        <v>10205</v>
      </c>
      <c r="E77" s="4" t="s">
        <v>110</v>
      </c>
      <c r="F77" s="77"/>
      <c r="G77" s="17">
        <f t="shared" si="7"/>
        <v>8164</v>
      </c>
      <c r="H77" s="17">
        <f t="shared" si="8"/>
        <v>6531.2</v>
      </c>
      <c r="I77" s="17">
        <f t="shared" si="9"/>
        <v>4898.3999999999996</v>
      </c>
      <c r="J77" s="77"/>
      <c r="K77" s="77"/>
      <c r="L77" s="77"/>
      <c r="M77" s="32">
        <v>1</v>
      </c>
      <c r="N77" s="23">
        <v>1</v>
      </c>
      <c r="O77" s="20">
        <f t="shared" si="6"/>
        <v>0</v>
      </c>
      <c r="P77" s="23"/>
      <c r="Q77" s="23"/>
      <c r="R77" s="23">
        <v>1</v>
      </c>
      <c r="S77" s="23">
        <f t="shared" si="10"/>
        <v>1</v>
      </c>
      <c r="T77" s="23"/>
      <c r="V77" s="23">
        <v>0</v>
      </c>
      <c r="W77" s="23"/>
      <c r="X77" s="23"/>
      <c r="Y77" s="23">
        <v>1</v>
      </c>
      <c r="Z77" s="23">
        <v>0</v>
      </c>
    </row>
    <row r="78" spans="1:26" ht="12.75" customHeight="1" x14ac:dyDescent="0.2">
      <c r="A78" s="80"/>
      <c r="B78" s="24" t="s">
        <v>111</v>
      </c>
      <c r="C78" s="22">
        <v>74794</v>
      </c>
      <c r="D78" s="22">
        <f>[1]ბენეფიციარები!D76+[1]ბენეფიციარები!F76+[1]ბენეფიციარები!H76</f>
        <v>26013</v>
      </c>
      <c r="F78" s="77"/>
      <c r="G78" s="17">
        <f t="shared" si="7"/>
        <v>20810.400000000001</v>
      </c>
      <c r="H78" s="17">
        <f t="shared" si="8"/>
        <v>16648.32</v>
      </c>
      <c r="I78" s="17">
        <f t="shared" si="9"/>
        <v>12486.24</v>
      </c>
      <c r="J78" s="77"/>
      <c r="K78" s="77"/>
      <c r="L78" s="77"/>
      <c r="M78" s="32">
        <v>1</v>
      </c>
      <c r="N78" s="23">
        <v>1</v>
      </c>
      <c r="O78" s="20">
        <f t="shared" si="6"/>
        <v>0</v>
      </c>
      <c r="P78" s="23">
        <v>2</v>
      </c>
      <c r="Q78" s="23"/>
      <c r="R78" s="23">
        <v>2</v>
      </c>
      <c r="S78" s="23">
        <f t="shared" si="10"/>
        <v>2</v>
      </c>
      <c r="T78" s="23">
        <v>2</v>
      </c>
      <c r="V78" s="23">
        <v>1</v>
      </c>
      <c r="W78" s="23"/>
      <c r="X78" s="23"/>
      <c r="Y78" s="23">
        <v>0</v>
      </c>
      <c r="Z78" s="23">
        <v>0</v>
      </c>
    </row>
    <row r="79" spans="1:26" x14ac:dyDescent="0.2">
      <c r="A79" s="80"/>
      <c r="B79" s="41" t="s">
        <v>112</v>
      </c>
      <c r="C79" s="22">
        <v>15044</v>
      </c>
      <c r="D79" s="22">
        <f>[1]ბენეფიციარები!D77+[1]ბენეფიციარები!F77+[1]ბენეფიციარები!H77</f>
        <v>9149</v>
      </c>
      <c r="F79" s="77"/>
      <c r="G79" s="17">
        <f t="shared" si="7"/>
        <v>7319.2000000000007</v>
      </c>
      <c r="H79" s="17">
        <f t="shared" si="8"/>
        <v>5855.3600000000006</v>
      </c>
      <c r="I79" s="17">
        <f t="shared" si="9"/>
        <v>4391.5200000000004</v>
      </c>
      <c r="J79" s="77"/>
      <c r="K79" s="77"/>
      <c r="L79" s="77"/>
      <c r="M79" s="32">
        <v>1</v>
      </c>
      <c r="N79" s="23">
        <v>1</v>
      </c>
      <c r="O79" s="20">
        <f t="shared" si="6"/>
        <v>0</v>
      </c>
      <c r="P79" s="23"/>
      <c r="Q79" s="23"/>
      <c r="R79" s="23"/>
      <c r="S79" s="23"/>
      <c r="T79" s="23"/>
      <c r="V79" s="23">
        <v>1</v>
      </c>
      <c r="W79" s="23"/>
      <c r="X79" s="23"/>
      <c r="Y79" s="23">
        <v>0</v>
      </c>
      <c r="Z79" s="23">
        <v>0</v>
      </c>
    </row>
    <row r="80" spans="1:26" ht="25.5" x14ac:dyDescent="0.2">
      <c r="A80" s="80"/>
      <c r="B80" s="41" t="s">
        <v>113</v>
      </c>
      <c r="C80" s="22">
        <v>51189</v>
      </c>
      <c r="D80" s="22">
        <f>[1]ბენეფიციარები!D78+[1]ბენეფიციარები!F78+[1]ბენეფიციარები!H78</f>
        <v>15817</v>
      </c>
      <c r="E80" s="4" t="s">
        <v>42</v>
      </c>
      <c r="F80" s="77"/>
      <c r="G80" s="17">
        <f t="shared" si="7"/>
        <v>12653.6</v>
      </c>
      <c r="H80" s="17">
        <f t="shared" si="8"/>
        <v>10122.880000000001</v>
      </c>
      <c r="I80" s="17">
        <f t="shared" si="9"/>
        <v>7592.1600000000008</v>
      </c>
      <c r="J80" s="77"/>
      <c r="K80" s="77"/>
      <c r="L80" s="77"/>
      <c r="M80" s="32">
        <v>1</v>
      </c>
      <c r="N80" s="23">
        <v>1</v>
      </c>
      <c r="O80" s="20">
        <f t="shared" si="6"/>
        <v>0</v>
      </c>
      <c r="P80" s="23"/>
      <c r="Q80" s="23"/>
      <c r="R80" s="23"/>
      <c r="S80" s="23"/>
      <c r="T80" s="23"/>
      <c r="V80" s="85">
        <v>0</v>
      </c>
      <c r="W80" s="85"/>
      <c r="X80" s="85"/>
      <c r="Y80" s="85">
        <v>0</v>
      </c>
      <c r="Z80" s="85">
        <v>0</v>
      </c>
    </row>
    <row r="81" spans="1:26" ht="15.75" thickBot="1" x14ac:dyDescent="0.25">
      <c r="A81" s="83"/>
      <c r="B81" s="42" t="s">
        <v>114</v>
      </c>
      <c r="C81" s="22">
        <v>23327</v>
      </c>
      <c r="D81" s="22">
        <f>[1]ბენეფიციარები!D79+[1]ბენეფიციარები!F79+[1]ბენეფიციარები!H79</f>
        <v>15345</v>
      </c>
      <c r="E81" s="4" t="s">
        <v>40</v>
      </c>
      <c r="F81" s="77"/>
      <c r="G81" s="17">
        <f t="shared" si="7"/>
        <v>12276</v>
      </c>
      <c r="H81" s="17">
        <f t="shared" si="8"/>
        <v>9820.7999999999993</v>
      </c>
      <c r="I81" s="17">
        <f t="shared" si="9"/>
        <v>7365.5999999999995</v>
      </c>
      <c r="J81" s="77"/>
      <c r="K81" s="77"/>
      <c r="L81" s="77"/>
      <c r="M81" s="32">
        <v>1</v>
      </c>
      <c r="N81" s="23">
        <v>1</v>
      </c>
      <c r="O81" s="20">
        <f t="shared" si="6"/>
        <v>0</v>
      </c>
      <c r="P81" s="23"/>
      <c r="Q81" s="23"/>
      <c r="R81" s="23">
        <v>1</v>
      </c>
      <c r="S81" s="23">
        <f t="shared" si="10"/>
        <v>1</v>
      </c>
      <c r="T81" s="23"/>
      <c r="V81" s="23">
        <v>1</v>
      </c>
      <c r="W81" s="23"/>
      <c r="X81" s="23"/>
      <c r="Y81" s="23">
        <v>0</v>
      </c>
      <c r="Z81" s="23">
        <v>0</v>
      </c>
    </row>
    <row r="82" spans="1:26" x14ac:dyDescent="0.2">
      <c r="A82" s="48"/>
      <c r="B82" s="49"/>
      <c r="C82" s="50"/>
      <c r="D82" s="50"/>
      <c r="I82" s="17">
        <f t="shared" si="9"/>
        <v>0</v>
      </c>
      <c r="K82" s="29"/>
      <c r="L82" s="29"/>
      <c r="M82" s="51">
        <f>SUM(M4:M81)</f>
        <v>115</v>
      </c>
      <c r="N82" s="51">
        <f>SUM(N4:N81)</f>
        <v>84</v>
      </c>
      <c r="O82" s="51">
        <f t="shared" ref="O82" si="11">SUM(O4:O81)</f>
        <v>-31</v>
      </c>
      <c r="P82" s="62"/>
      <c r="Q82" s="62"/>
      <c r="R82" s="62"/>
      <c r="S82" s="62"/>
      <c r="T82" s="62"/>
      <c r="V82" s="62"/>
      <c r="W82" s="62"/>
      <c r="X82" s="62"/>
      <c r="Y82" s="62"/>
      <c r="Z82" s="62"/>
    </row>
    <row r="83" spans="1:26" x14ac:dyDescent="0.3">
      <c r="C83" s="54">
        <f>SUM(C4:C81)</f>
        <v>3731756</v>
      </c>
      <c r="D83" s="55">
        <f>SUM(D4:D81)</f>
        <v>1529915</v>
      </c>
      <c r="I83" s="55">
        <f>SUM(I4:I82)</f>
        <v>734359.2000000003</v>
      </c>
      <c r="N83" s="56"/>
      <c r="P83" s="5">
        <f>SUM(P4:P81)</f>
        <v>221</v>
      </c>
      <c r="Q83" s="5">
        <f t="shared" ref="Q83:T83" si="12">SUM(Q4:Q81)</f>
        <v>101</v>
      </c>
      <c r="R83" s="5">
        <f t="shared" si="12"/>
        <v>138</v>
      </c>
      <c r="S83" s="5">
        <f t="shared" si="12"/>
        <v>239</v>
      </c>
      <c r="T83" s="5">
        <f t="shared" si="12"/>
        <v>223</v>
      </c>
      <c r="V83" s="73">
        <f>SUM(V4:V81)</f>
        <v>64</v>
      </c>
      <c r="W83" s="73">
        <f t="shared" ref="W83:Z83" si="13">SUM(W4:W81)</f>
        <v>0</v>
      </c>
      <c r="X83" s="73">
        <f t="shared" si="13"/>
        <v>0</v>
      </c>
      <c r="Y83" s="73">
        <f t="shared" si="13"/>
        <v>23.5</v>
      </c>
      <c r="Z83" s="73">
        <f t="shared" si="13"/>
        <v>22.5</v>
      </c>
    </row>
    <row r="84" spans="1:26" x14ac:dyDescent="0.3">
      <c r="N84" s="57"/>
    </row>
    <row r="87" spans="1:26" ht="12.75" x14ac:dyDescent="0.2">
      <c r="A87" s="58"/>
      <c r="B87" s="59"/>
      <c r="C87" s="60"/>
      <c r="D87" s="61"/>
    </row>
  </sheetData>
  <mergeCells count="57">
    <mergeCell ref="V1:Z1"/>
    <mergeCell ref="A72:A74"/>
    <mergeCell ref="F72:F74"/>
    <mergeCell ref="J72:J74"/>
    <mergeCell ref="K72:K74"/>
    <mergeCell ref="L72:L74"/>
    <mergeCell ref="A57:A60"/>
    <mergeCell ref="F57:F60"/>
    <mergeCell ref="J57:J60"/>
    <mergeCell ref="K57:K60"/>
    <mergeCell ref="L57:L60"/>
    <mergeCell ref="A62:A70"/>
    <mergeCell ref="F62:F70"/>
    <mergeCell ref="J62:J70"/>
    <mergeCell ref="K62:K70"/>
    <mergeCell ref="L62:L70"/>
    <mergeCell ref="A76:A81"/>
    <mergeCell ref="F76:F81"/>
    <mergeCell ref="J76:J81"/>
    <mergeCell ref="K76:K81"/>
    <mergeCell ref="L76:L81"/>
    <mergeCell ref="A35:A42"/>
    <mergeCell ref="F35:F42"/>
    <mergeCell ref="J35:J42"/>
    <mergeCell ref="K35:K42"/>
    <mergeCell ref="L35:L42"/>
    <mergeCell ref="A44:A55"/>
    <mergeCell ref="F44:F55"/>
    <mergeCell ref="J44:J55"/>
    <mergeCell ref="K44:K55"/>
    <mergeCell ref="L44:L55"/>
    <mergeCell ref="A23:A28"/>
    <mergeCell ref="F23:F28"/>
    <mergeCell ref="J23:J28"/>
    <mergeCell ref="K23:K28"/>
    <mergeCell ref="L23:L28"/>
    <mergeCell ref="A30:A33"/>
    <mergeCell ref="F30:F33"/>
    <mergeCell ref="J30:J33"/>
    <mergeCell ref="K30:K33"/>
    <mergeCell ref="L30:L33"/>
    <mergeCell ref="A10:A16"/>
    <mergeCell ref="F10:F16"/>
    <mergeCell ref="J10:J16"/>
    <mergeCell ref="K10:K16"/>
    <mergeCell ref="L10:L16"/>
    <mergeCell ref="A18:A21"/>
    <mergeCell ref="F18:F21"/>
    <mergeCell ref="J18:J21"/>
    <mergeCell ref="K18:K21"/>
    <mergeCell ref="L18:L21"/>
    <mergeCell ref="L4:L8"/>
    <mergeCell ref="A1:C1"/>
    <mergeCell ref="A4:A8"/>
    <mergeCell ref="F4:F8"/>
    <mergeCell ref="J4:J8"/>
    <mergeCell ref="K4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სამოქმედო გეგმა</vt:lpstr>
      <vt:lpstr>აფთიაქების მეფინგი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2019-03-20T12:34:53Z</dcterms:modified>
</cp:coreProperties>
</file>